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15" windowHeight="7470" activeTab="0"/>
  </bookViews>
  <sheets>
    <sheet name="１号基準別添算定シート" sheetId="1" r:id="rId1"/>
    <sheet name="大都市圏中心部" sheetId="2" r:id="rId2"/>
    <sheet name="大都市圏郊外部" sheetId="3" r:id="rId3"/>
    <sheet name="地方都市" sheetId="4" r:id="rId4"/>
  </sheets>
  <definedNames>
    <definedName name="_xlnm.Print_Area" localSheetId="0">'１号基準別添算定シート'!$A$1:$F$49</definedName>
    <definedName name="_xlnm.Print_Area" localSheetId="2">'大都市圏郊外部'!$A$1:$J$317</definedName>
    <definedName name="_xlnm.Print_Area" localSheetId="1">'大都市圏中心部'!$A$1:$J$317</definedName>
    <definedName name="_xlnm.Print_Area" localSheetId="3">'地方都市'!$A$1:$J$317</definedName>
  </definedNames>
  <calcPr fullCalcOnLoad="1"/>
</workbook>
</file>

<file path=xl/sharedStrings.xml><?xml version="1.0" encoding="utf-8"?>
<sst xmlns="http://schemas.openxmlformats.org/spreadsheetml/2006/main" count="1163" uniqueCount="181">
  <si>
    <t>施設種類</t>
  </si>
  <si>
    <t>延床面積（㎡）</t>
  </si>
  <si>
    <t>業務</t>
  </si>
  <si>
    <t>商業</t>
  </si>
  <si>
    <t>合計</t>
  </si>
  <si>
    <t>鉄道駅までの距離（m）</t>
  </si>
  <si>
    <t>鉄道駅からの距離（m）</t>
  </si>
  <si>
    <t>鉄道駅からの距離による割引率</t>
  </si>
  <si>
    <t>割引後発生集中原単位（人T.E/ha・日）</t>
  </si>
  <si>
    <t>選択フラグ（選択した行に「1」を入力）</t>
  </si>
  <si>
    <t>都心部の一般事務所ビル</t>
  </si>
  <si>
    <t>周辺部の一般事務所ビル</t>
  </si>
  <si>
    <t>都心部の単館型事務所ビル</t>
  </si>
  <si>
    <t>周辺部の単館型事務所ビル</t>
  </si>
  <si>
    <t>発生集中原単位（人T.E/ha・日）</t>
  </si>
  <si>
    <t>延床面積による割引率</t>
  </si>
  <si>
    <t>三大都市圏中心部</t>
  </si>
  <si>
    <t>三大都市圏郊外部および地方中枢都市</t>
  </si>
  <si>
    <t>三大都市圏周辺部および地方都市</t>
  </si>
  <si>
    <t>全て</t>
  </si>
  <si>
    <t>地方都市</t>
  </si>
  <si>
    <t>住宅</t>
  </si>
  <si>
    <t>徒歩</t>
  </si>
  <si>
    <t>二輪</t>
  </si>
  <si>
    <t>自動車</t>
  </si>
  <si>
    <t>路線バス</t>
  </si>
  <si>
    <t>鉄道</t>
  </si>
  <si>
    <t>北海道</t>
  </si>
  <si>
    <t>東北</t>
  </si>
  <si>
    <t>関東</t>
  </si>
  <si>
    <t>北陸信越</t>
  </si>
  <si>
    <t>中部</t>
  </si>
  <si>
    <t>近畿</t>
  </si>
  <si>
    <t>中国</t>
  </si>
  <si>
    <t>四国</t>
  </si>
  <si>
    <t>九州</t>
  </si>
  <si>
    <t>交通手段</t>
  </si>
  <si>
    <t>（t-CO2/年）</t>
  </si>
  <si>
    <t>（kg-CO2/㎡・年）</t>
  </si>
  <si>
    <t>医療</t>
  </si>
  <si>
    <t>【事業前】</t>
  </si>
  <si>
    <t>【事業後】</t>
  </si>
  <si>
    <t>【事業前＝事業後】</t>
  </si>
  <si>
    <t>【事業前・業務】</t>
  </si>
  <si>
    <t>【事業前・住宅】</t>
  </si>
  <si>
    <t>【事業前・医療】</t>
  </si>
  <si>
    <t>※「平成8年度総合都市交通体系調査報告書-施設発生・集中原単位調査-,東京都」における病院施設の発生集中原単位（12時間）の平均値</t>
  </si>
  <si>
    <r>
      <t>CO2排出量　＝　Σ</t>
    </r>
    <r>
      <rPr>
        <sz val="11"/>
        <rFont val="ＭＳ Ｐゴシック"/>
        <family val="3"/>
      </rPr>
      <t>（用途別）（交通手段別）</t>
    </r>
    <r>
      <rPr>
        <sz val="14"/>
        <rFont val="ＭＳ Ｐゴシック"/>
        <family val="3"/>
      </rPr>
      <t>｛(A)延床面積　×　(B)単位面積当たり発生集中トリップ原単位　×　(C)交通手段分担率　</t>
    </r>
  </si>
  <si>
    <t>　　　　　　　　　　　×　(D)１トリップ当たり平均移動距離　×　(E)交通手段別CO2排出量原単位　｝</t>
  </si>
  <si>
    <t>(A)延床面積の設定</t>
  </si>
  <si>
    <r>
      <t>(B)単位面積当たり発生集中トリップ原単位の設定　</t>
    </r>
    <r>
      <rPr>
        <b/>
        <sz val="12"/>
        <rFont val="ＭＳ Ｐゴシック"/>
        <family val="3"/>
      </rPr>
      <t>＜大規模開発地区関連交通マニュアル＞</t>
    </r>
  </si>
  <si>
    <t>①鉄道駅までの距離の入力</t>
  </si>
  <si>
    <t>②事業前の用途別トリップ発生集中原単位の設定</t>
  </si>
  <si>
    <t>③事業後の用途別トリップ発生集中原単位の設定</t>
  </si>
  <si>
    <t>【事業後・業務】</t>
  </si>
  <si>
    <t>【事業後・病院】</t>
  </si>
  <si>
    <t>④事業前・事業後の用途別トリップ発生集中原単位の確定（②③の結果まとめ）</t>
  </si>
  <si>
    <t>【事業前・トリップ発生集中原単位】</t>
  </si>
  <si>
    <t>【事業後・トリップ発生集中原単位】</t>
  </si>
  <si>
    <t>【事業前・商業（平日）】</t>
  </si>
  <si>
    <t>【事業後・住宅】</t>
  </si>
  <si>
    <t>【事業後・商業（平日）】</t>
  </si>
  <si>
    <t>用途別発生集中トリップ数＝(A)延床面積×(B)単位面積当たり発生集中トリップ原単位</t>
  </si>
  <si>
    <t>(C)交通手段分担率の設定</t>
  </si>
  <si>
    <t>駅周辺地区</t>
  </si>
  <si>
    <t>広域圏</t>
  </si>
  <si>
    <t>(D)１トリップ当たり平均移動距離の設定</t>
  </si>
  <si>
    <t>※道路交通センサス自動車OD調査より計算したもの（路線バス、鉄道については既存の統計資料がないため、自動車と同じと仮定）</t>
  </si>
  <si>
    <t>(E)交通手段別CO2排出量原単位の設定</t>
  </si>
  <si>
    <t>①自動車のCO2排出原単位の設定</t>
  </si>
  <si>
    <t>②自動車の平均乗車人員の設定</t>
  </si>
  <si>
    <t>※住宅・業務・商業については、「大規模開発地区関連交通計画マニュアル」の値を使用</t>
  </si>
  <si>
    <t>※病院については「平成8年度総合都市交通体系調査報告書-施設発生・集中原単位調査-,東京都」における病院施設の平均値</t>
  </si>
  <si>
    <t>③交通手段別CO2排出量原単位の設定</t>
  </si>
  <si>
    <t>※自動車については、①CO2排出量原単位（／台）を、②平均乗車人員（人／台）で除することにより算定</t>
  </si>
  <si>
    <t>CO2排出量の算定（(A)*(B)*(C)*(D)*(E)）</t>
  </si>
  <si>
    <t>②広域圏における移転前のトリップのCO2排出量</t>
  </si>
  <si>
    <t>【算定結果まとめ】</t>
  </si>
  <si>
    <t>■CO2排出削減量</t>
  </si>
  <si>
    <t>(d)=(b)-(c)
削減量</t>
  </si>
  <si>
    <t>(e)=1-(c)/(b)
削減率</t>
  </si>
  <si>
    <t>(b)
事業前CO2排出量</t>
  </si>
  <si>
    <t>(c)
事業後CO2排出量</t>
  </si>
  <si>
    <t>(A)*(B)
事業後発生集中トリップ数（人T.E/日）</t>
  </si>
  <si>
    <t>(A)*(B)
移転するトリップ数（人T.E/日）</t>
  </si>
  <si>
    <t>グラフ用</t>
  </si>
  <si>
    <t>①事業前後の用途別延床面積の入力</t>
  </si>
  <si>
    <t>（ⅱ）事業後のCO2排出量（＝①）</t>
  </si>
  <si>
    <t>(A)*(B)
事業前発生集中トリップ数（人T.E/日）</t>
  </si>
  <si>
    <r>
      <t xml:space="preserve">(b)
事業前
CO2排出量
</t>
    </r>
    <r>
      <rPr>
        <sz val="10"/>
        <rFont val="ＭＳ Ｐゴシック"/>
        <family val="3"/>
      </rPr>
      <t>（ⅰ）</t>
    </r>
  </si>
  <si>
    <r>
      <t xml:space="preserve">(c)
事業後
CO2排出量
</t>
    </r>
    <r>
      <rPr>
        <sz val="10"/>
        <rFont val="ＭＳ Ｐゴシック"/>
        <family val="3"/>
      </rPr>
      <t>（ⅱ）</t>
    </r>
  </si>
  <si>
    <t>発生集中原単位
（人T.E/ha・日）</t>
  </si>
  <si>
    <t>トリップ発生集中原単位
（人T.E/ha・日）</t>
  </si>
  <si>
    <t>発生集中トリップ数
（人T.E/日）</t>
  </si>
  <si>
    <t>トリップ増加数
（人T.E/日）</t>
  </si>
  <si>
    <t>平均移動距離
（km/台）</t>
  </si>
  <si>
    <t>平均乗車人員
（人/台）</t>
  </si>
  <si>
    <t>事業前CO2排出量
(t-CO2/年）</t>
  </si>
  <si>
    <t>事業後CO2排出量
(t-CO2/年）</t>
  </si>
  <si>
    <t>カテゴリー別発生集中原単位（人T.E/ha・日）</t>
  </si>
  <si>
    <t>自動車CO2排出量原単位
（g-CO2/台km）</t>
  </si>
  <si>
    <t>CO2排出量原単位
（g-CO2/人km）</t>
  </si>
  <si>
    <t>駅周辺地区
（＝広域圏）</t>
  </si>
  <si>
    <r>
      <t xml:space="preserve">(C)
交通手段分担率
</t>
    </r>
    <r>
      <rPr>
        <b/>
        <sz val="11"/>
        <color indexed="10"/>
        <rFont val="ＭＳ Ｐゴシック"/>
        <family val="3"/>
      </rPr>
      <t>【駅周辺地区】</t>
    </r>
  </si>
  <si>
    <r>
      <t xml:space="preserve">(C)
交通手段分担率
</t>
    </r>
    <r>
      <rPr>
        <b/>
        <sz val="11"/>
        <color indexed="10"/>
        <rFont val="ＭＳ Ｐゴシック"/>
        <family val="3"/>
      </rPr>
      <t>【広域圏】</t>
    </r>
  </si>
  <si>
    <t>(E)
CO2排出量原単位
（g-CO2/人km）</t>
  </si>
  <si>
    <t>(A)*(B)*(C)*(D)*(E)
広域圏における移転前のトリップのCO2排出量
(g-CO2/日）</t>
  </si>
  <si>
    <r>
      <t xml:space="preserve">広域圏における移転前のトリップのCO2排出量
(t-CO2/年）
</t>
    </r>
    <r>
      <rPr>
        <sz val="9"/>
        <rFont val="ＭＳ Ｐゴシック"/>
        <family val="3"/>
      </rPr>
      <t>（×365／1,000,000）</t>
    </r>
  </si>
  <si>
    <t>に数値を記入すること</t>
  </si>
  <si>
    <t>※徒歩、二輪はゼロとする。</t>
  </si>
  <si>
    <t>＜大都市圏中心部＞</t>
  </si>
  <si>
    <t>事業により移転するトリップの移転前の地域の比率を設定</t>
  </si>
  <si>
    <t>大都市圏中心部</t>
  </si>
  <si>
    <t>大都市圏郊外部</t>
  </si>
  <si>
    <t>※駅周辺地区の各交通手段の分担率は、都市圏PT調査より計算したもの</t>
  </si>
  <si>
    <t>大都市圏郊外部</t>
  </si>
  <si>
    <t>※広域圏の各交通手段の分担率は、移転前の地域の比率を基に計算したもの</t>
  </si>
  <si>
    <r>
      <t xml:space="preserve">(C)
交通手段分担率
</t>
    </r>
    <r>
      <rPr>
        <b/>
        <sz val="11"/>
        <color indexed="10"/>
        <rFont val="ＭＳ Ｐゴシック"/>
        <family val="3"/>
      </rPr>
      <t>【駅周辺地区】</t>
    </r>
  </si>
  <si>
    <t>（ⅰ）事業前のCO2排出量（＝①＋②＋③）</t>
  </si>
  <si>
    <t>PAGE4/5</t>
  </si>
  <si>
    <t>PAGE1/5</t>
  </si>
  <si>
    <t>PAGE2/5</t>
  </si>
  <si>
    <t>PAGE3/5</t>
  </si>
  <si>
    <t>PAGE5/5</t>
  </si>
  <si>
    <r>
      <t xml:space="preserve">(D)
1トリップ当たり平均移動距離（km/台）
</t>
    </r>
    <r>
      <rPr>
        <b/>
        <sz val="11"/>
        <color indexed="10"/>
        <rFont val="ＭＳ Ｐゴシック"/>
        <family val="3"/>
      </rPr>
      <t>【駅周辺地区】</t>
    </r>
  </si>
  <si>
    <r>
      <t xml:space="preserve">(D)
1トリップ当たり平均移動距離（km/台）
</t>
    </r>
    <r>
      <rPr>
        <b/>
        <sz val="11"/>
        <color indexed="10"/>
        <rFont val="ＭＳ Ｐゴシック"/>
        <family val="3"/>
      </rPr>
      <t>【広域圏】</t>
    </r>
  </si>
  <si>
    <t>※広域圏の１トリップ当たり平均移動距離は、移転前の地域の比率を基に計算したもの</t>
  </si>
  <si>
    <t>分類</t>
  </si>
  <si>
    <t>対象都市</t>
  </si>
  <si>
    <t>東京23区、名古屋市、大阪市</t>
  </si>
  <si>
    <t>三大都市圏以外の都市</t>
  </si>
  <si>
    <t>※路線バスについては、国土交通省資料「旅客輸送機関の二酸化炭素排出原単位（平成12年度）」を使用。</t>
  </si>
  <si>
    <t>※鉄道については、交通関係エネルギー要覧及び地球温暖化対策の推進に関する法律施行令第三条（平成18年3月24日一部改正）の排出係数一覧表より作成した値を使用。</t>
  </si>
  <si>
    <t>○対象都市</t>
  </si>
  <si>
    <t>　・下表のとおり、都市規模別に計算シートを作成</t>
  </si>
  <si>
    <t>三大都市圏（東京都、埼玉県、千葉県、神奈川県、愛知県、岐阜県、三重県、大阪府、京都府、兵庫県、奈良県）に属する上記以外の都市</t>
  </si>
  <si>
    <t>○留意事項</t>
  </si>
  <si>
    <t>・　　　　　　　に数値を記入</t>
  </si>
  <si>
    <t>・シートに入力済の既定値については、既存の統計データより設定したものである。</t>
  </si>
  <si>
    <t>　なお、「（C)交通手段分担率」、「（D）１トリップ当たり移動距離」、「（E）交通手段別CO2排出量</t>
  </si>
  <si>
    <t>　原単位」については、地方公共団体において既往のデータ等が存在する場合には、適宜数</t>
  </si>
  <si>
    <t>　値を入れ替えて使用することが可能。</t>
  </si>
  <si>
    <t>＜大都市圏郊外部＞</t>
  </si>
  <si>
    <t>※各交通手段の分担率は、都市圏PT調査より計算したもの</t>
  </si>
  <si>
    <t>＜地方都市＞</t>
  </si>
  <si>
    <t>【トリップ増加数＝②-①】</t>
  </si>
  <si>
    <t>駅周辺地区周辺</t>
  </si>
  <si>
    <t>・「駅周辺地区」「広域圏」とは、「（C）交通手段分担率」の算定のために設定したエリアであり、</t>
  </si>
  <si>
    <t>②③の結果より、事業地区の開発前後のトリップ発生集中原単位は下記のとおり</t>
  </si>
  <si>
    <t>【集約都市開発事業の実施により、広域に分散していた都市機能の利用者が事業地区へ集約される】</t>
  </si>
  <si>
    <r>
      <t>対象とする事業地区（駅周辺地区内）の事業前、事業後の用途別の延床面積を入力</t>
    </r>
    <r>
      <rPr>
        <b/>
        <i/>
        <sz val="12"/>
        <color indexed="30"/>
        <rFont val="ＭＳ Ｐゴシック"/>
        <family val="3"/>
      </rPr>
      <t>（従前、従後とも床の利用実態を勘案し空室を除くこと）</t>
    </r>
  </si>
  <si>
    <t>対象とする事業地区の鉄道駅までの距離を入力</t>
  </si>
  <si>
    <t>業務・商業について、対象とする事業地区の属する分類を選択し、右端に「１」を入力</t>
  </si>
  <si>
    <t>【①事業前・事業地区】</t>
  </si>
  <si>
    <t>【②事業後・事業地区】</t>
  </si>
  <si>
    <t>広域圏の設定及び駅周辺地区・広域圏からの移転割合の設定</t>
  </si>
  <si>
    <t>【事業により駅周辺地区・広域圏から事業地区へ移転するトリップ数】</t>
  </si>
  <si>
    <t>駅周辺地区
（＝事業地区）</t>
  </si>
  <si>
    <t>対象とする事業地区がいずれの地域に属するかを選択し、右端に「１」を入力</t>
  </si>
  <si>
    <r>
      <t>（ⅰ）事業前のCO2排出量</t>
    </r>
    <r>
      <rPr>
        <b/>
        <sz val="14"/>
        <rFont val="ＭＳ Ｐゴシック"/>
        <family val="3"/>
      </rPr>
      <t>＝①事業前・事業地区＋②事業前・広域圏＋③事業前・駅周辺地区</t>
    </r>
  </si>
  <si>
    <t>①事業地区におけるCO2排出量</t>
  </si>
  <si>
    <t>③駅周辺地区における移転前のトリップのCO2排出量</t>
  </si>
  <si>
    <t>（ⅱ）事業後のCO2排出量＝①事業後・事業地区</t>
  </si>
  <si>
    <r>
      <t xml:space="preserve">(a)
事業地区の
事業前
CO2排出量
</t>
    </r>
    <r>
      <rPr>
        <sz val="10"/>
        <rFont val="ＭＳ Ｐゴシック"/>
        <family val="3"/>
      </rPr>
      <t>（ⅰ）①</t>
    </r>
  </si>
  <si>
    <t>■単位面積当たりCO2排出削減量</t>
  </si>
  <si>
    <t>(a)
事業地区の
事業前CO2排出量</t>
  </si>
  <si>
    <t>駅周辺地区・広域圏からの移転割合の設定</t>
  </si>
  <si>
    <t>（増加するトリップ数のうち駅周辺地区・広域圏からの移転割合を設定）</t>
  </si>
  <si>
    <t>※道路交通センサス自動車OD調査の最小単位のゾーンが、駅周辺地区よりもかなり大きく、広域圏に近い大きさのため、駅周辺地区と広域圏を分けて算出できないことから同じ値としている</t>
  </si>
  <si>
    <t>広域圏
（＝駅周辺地区）
（＝事業地区）</t>
  </si>
  <si>
    <r>
      <t>（ⅰ）事業前のCO2排出量</t>
    </r>
    <r>
      <rPr>
        <b/>
        <sz val="14"/>
        <rFont val="ＭＳ Ｐゴシック"/>
        <family val="3"/>
      </rPr>
      <t>＝①事業前・事業地区＋②事業前・広域圏＋③事業前・駅周辺地区</t>
    </r>
  </si>
  <si>
    <t>③駅周辺地区における移転前のトリップのCO2排出量</t>
  </si>
  <si>
    <t>※自動車輸送統計年報（H21年度）より計算したもの</t>
  </si>
  <si>
    <t>(A)*(B)*(C)*(D)*(E)
事業地区の事業前CO2排出量
(g-CO2/日）</t>
  </si>
  <si>
    <r>
      <t xml:space="preserve">事業地区の事業前CO2排出量
(t-CO2/年）
</t>
    </r>
    <r>
      <rPr>
        <sz val="9"/>
        <rFont val="ＭＳ Ｐゴシック"/>
        <family val="3"/>
      </rPr>
      <t>（×365／1,000,000）</t>
    </r>
  </si>
  <si>
    <t>(A)*(B)*(C)*(D)*(E)
駅周辺地区における移転前のトリップのCO2排出量
(g-CO2/日）</t>
  </si>
  <si>
    <r>
      <t xml:space="preserve">駅周辺地区における移転前のトリップのCO2排出量
(t-CO2/年）
</t>
    </r>
    <r>
      <rPr>
        <sz val="9"/>
        <rFont val="ＭＳ Ｐゴシック"/>
        <family val="3"/>
      </rPr>
      <t>（×365／1,000,000）</t>
    </r>
  </si>
  <si>
    <t>(A)*(B)*(C)*(D)*(E)
事業地区の事業後CO2排出量
(g-CO2/日）</t>
  </si>
  <si>
    <r>
      <t xml:space="preserve">事業地区の事業後CO2排出量
(t-CO2/年）
</t>
    </r>
    <r>
      <rPr>
        <sz val="9"/>
        <rFont val="ＭＳ Ｐゴシック"/>
        <family val="3"/>
      </rPr>
      <t>（×365／1,000,000）</t>
    </r>
  </si>
  <si>
    <t>　イメージ、定義等は以下のとおり。</t>
  </si>
  <si>
    <t>計算シートについて</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</si>
</sst>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Red]\-#,##0.0"/>
    <numFmt numFmtId="178" formatCode="#,##0.0_ ;[Red]\-#,##0.0\ "/>
    <numFmt numFmtId="179" formatCode="0_ "/>
    <numFmt numFmtId="180" formatCode="0_);[Red]\(0\)"/>
    <numFmt numFmtId="181" formatCode="0.0_);[Red]\(0.0\)"/>
    <numFmt numFmtId="182" formatCode="0.00_ "/>
    <numFmt numFmtId="183" formatCode="0.0%"/>
    <numFmt numFmtId="184" formatCode="#,##0.0;&quot;▲ &quot;#,##0.0"/>
    <numFmt numFmtId="185" formatCode="#,##0;&quot;▲ &quot;#,##0"/>
    <numFmt numFmtId="186" formatCode="#,##0.00;&quot;▲ &quot;#,##0.00"/>
  </numFmts>
  <fonts count="68">
    <font>
      <sz val="11"/>
      <name val="ＭＳ Ｐゴシック"/>
      <family val="3"/>
    </font>
    <font>
      <sz val="11"/>
      <color indexed="8"/>
      <name val="ＭＳ Ｐゴシック"/>
      <family val="3"/>
    </font>
    <font>
      <b/>
      <sz val="14"/>
      <name val="ＭＳ Ｐゴシック"/>
      <family val="3"/>
    </font>
    <font>
      <sz val="6"/>
      <name val="ＭＳ Ｐゴシック"/>
      <family val="3"/>
    </font>
    <font>
      <sz val="11"/>
      <color indexed="10"/>
      <name val="ＭＳ Ｐゴシック"/>
      <family val="3"/>
    </font>
    <font>
      <i/>
      <sz val="12"/>
      <name val="ＭＳ Ｐゴシック"/>
      <family val="3"/>
    </font>
    <font>
      <sz val="9"/>
      <name val="Times New Roman"/>
      <family val="1"/>
    </font>
    <font>
      <sz val="9"/>
      <name val="ＭＳ Ｐゴシック"/>
      <family val="3"/>
    </font>
    <font>
      <sz val="8"/>
      <name val="ＭＳ Ｐゴシック"/>
      <family val="3"/>
    </font>
    <font>
      <sz val="11"/>
      <name val="ＭＳ 明朝"/>
      <family val="1"/>
    </font>
    <font>
      <sz val="14.6"/>
      <name val="ＭＳ ゴシック"/>
      <family val="3"/>
    </font>
    <font>
      <sz val="14"/>
      <name val="ＭＳ Ｐゴシック"/>
      <family val="3"/>
    </font>
    <font>
      <b/>
      <sz val="16"/>
      <name val="ＭＳ Ｐゴシック"/>
      <family val="3"/>
    </font>
    <font>
      <sz val="16"/>
      <name val="ＭＳ Ｐゴシック"/>
      <family val="3"/>
    </font>
    <font>
      <b/>
      <sz val="12"/>
      <name val="ＭＳ Ｐゴシック"/>
      <family val="3"/>
    </font>
    <font>
      <b/>
      <sz val="11"/>
      <name val="ＭＳ Ｐゴシック"/>
      <family val="3"/>
    </font>
    <font>
      <sz val="10"/>
      <name val="ＭＳ Ｐゴシック"/>
      <family val="3"/>
    </font>
    <font>
      <b/>
      <sz val="18"/>
      <name val="ＭＳ Ｐゴシック"/>
      <family val="3"/>
    </font>
    <font>
      <sz val="12"/>
      <name val="ＭＳ Ｐゴシック"/>
      <family val="3"/>
    </font>
    <font>
      <b/>
      <sz val="10"/>
      <name val="ＭＳ Ｐゴシック"/>
      <family val="3"/>
    </font>
    <font>
      <i/>
      <sz val="12"/>
      <color indexed="10"/>
      <name val="ＭＳ Ｐゴシック"/>
      <family val="3"/>
    </font>
    <font>
      <b/>
      <sz val="11"/>
      <color indexed="10"/>
      <name val="ＭＳ Ｐゴシック"/>
      <family val="3"/>
    </font>
    <font>
      <b/>
      <sz val="12"/>
      <color indexed="10"/>
      <name val="ＭＳ Ｐゴシック"/>
      <family val="3"/>
    </font>
    <font>
      <sz val="11"/>
      <color indexed="30"/>
      <name val="ＭＳ Ｐゴシック"/>
      <family val="3"/>
    </font>
    <font>
      <b/>
      <i/>
      <sz val="12"/>
      <color indexed="30"/>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2"/>
      <color indexed="8"/>
      <name val="ＭＳ Ｐゴシック"/>
      <family val="3"/>
    </font>
    <font>
      <sz val="11"/>
      <color indexed="8"/>
      <name val="Calibri"/>
      <family val="2"/>
    </font>
    <font>
      <sz val="10"/>
      <color indexed="8"/>
      <name val="ＭＳ Ｐゴシック"/>
      <family val="3"/>
    </font>
    <font>
      <sz val="8"/>
      <color indexed="8"/>
      <name val="Calibri"/>
      <family val="2"/>
    </font>
    <font>
      <sz val="11"/>
      <color indexed="10"/>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1"/>
      <color rgb="FF0070C0"/>
      <name val="ＭＳ Ｐゴシック"/>
      <family val="3"/>
    </font>
    <font>
      <b/>
      <sz val="12"/>
      <color rgb="FFFF0000"/>
      <name val="ＭＳ Ｐゴシック"/>
      <family val="3"/>
    </font>
    <font>
      <i/>
      <sz val="12"/>
      <color rgb="FFFF0000"/>
      <name val="ＭＳ Ｐゴシック"/>
      <family val="3"/>
    </font>
    <font>
      <b/>
      <i/>
      <sz val="12"/>
      <color rgb="FF0070C0"/>
      <name val="ＭＳ Ｐゴシック"/>
      <family val="3"/>
    </font>
    <font>
      <sz val="11"/>
      <color theme="1"/>
      <name val="ＭＳ Ｐゴシック"/>
      <family val="3"/>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45"/>
        <bgColor indexed="64"/>
      </patternFill>
    </fill>
    <fill>
      <patternFill patternType="solid">
        <fgColor theme="0" tint="-0.24997000396251678"/>
        <bgColor indexed="64"/>
      </patternFill>
    </fill>
    <fill>
      <patternFill patternType="solid">
        <fgColor rgb="FF92D050"/>
        <bgColor indexed="64"/>
      </patternFill>
    </fill>
    <fill>
      <patternFill patternType="solid">
        <fgColor rgb="FF00B0F0"/>
        <bgColor indexed="64"/>
      </patternFill>
    </fill>
    <fill>
      <patternFill patternType="solid">
        <fgColor rgb="FF66FFFF"/>
        <bgColor indexed="64"/>
      </patternFill>
    </fill>
    <fill>
      <patternFill patternType="solid">
        <fgColor rgb="FFFFFF99"/>
        <bgColor indexed="64"/>
      </patternFill>
    </fill>
    <fill>
      <patternFill patternType="solid">
        <fgColor rgb="FFFF99CC"/>
        <bgColor indexed="64"/>
      </patternFill>
    </fill>
    <fill>
      <patternFill patternType="solid">
        <fgColor theme="0"/>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right/>
      <top style="thin"/>
      <bottom style="thin"/>
    </border>
    <border>
      <left/>
      <right style="thin"/>
      <top style="thin"/>
      <bottom style="thin"/>
    </border>
    <border>
      <left style="thin"/>
      <right style="thin"/>
      <top/>
      <bottom/>
    </border>
    <border>
      <left style="thin"/>
      <right style="thin"/>
      <top/>
      <bottom style="thin"/>
    </border>
    <border>
      <left style="thin"/>
      <right/>
      <top style="thin"/>
      <bottom/>
    </border>
    <border>
      <left style="thin"/>
      <right/>
      <top style="thin"/>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thin"/>
      <right style="thin"/>
      <top style="double"/>
      <bottom style="thin"/>
    </border>
    <border>
      <left style="thin"/>
      <right style="medium"/>
      <top style="thin"/>
      <bottom style="thin"/>
    </border>
    <border>
      <left style="thin"/>
      <right style="medium"/>
      <top style="thin"/>
      <bottom style="mediu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thin"/>
      <right/>
      <top/>
      <bottom/>
    </border>
    <border>
      <left/>
      <right/>
      <top style="thin"/>
      <bottom/>
    </border>
    <border>
      <left/>
      <right/>
      <top/>
      <bottom style="thin"/>
    </border>
    <border>
      <left style="thin"/>
      <right/>
      <top/>
      <bottom style="thin"/>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177" fontId="6" fillId="0" borderId="0" applyFill="0" applyBorder="0" applyProtection="0">
      <alignment horizontal="right" vertical="center"/>
    </xf>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9" fillId="0" borderId="0" applyFill="0" applyBorder="0">
      <alignment horizontal="center" vertical="center"/>
      <protection/>
    </xf>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45" fillId="0" borderId="0">
      <alignment vertical="center"/>
      <protection/>
    </xf>
    <xf numFmtId="0" fontId="10" fillId="0" borderId="0" applyFill="0" applyBorder="0">
      <alignment horizontal="left" vertical="center"/>
      <protection/>
    </xf>
    <xf numFmtId="0" fontId="61" fillId="32" borderId="0" applyNumberFormat="0" applyBorder="0" applyAlignment="0" applyProtection="0"/>
  </cellStyleXfs>
  <cellXfs count="250">
    <xf numFmtId="0" fontId="0" fillId="0" borderId="0" xfId="0" applyAlignment="1">
      <alignment vertical="center"/>
    </xf>
    <xf numFmtId="0" fontId="0" fillId="33" borderId="10" xfId="0" applyFill="1" applyBorder="1" applyAlignment="1">
      <alignment vertical="center"/>
    </xf>
    <xf numFmtId="0" fontId="0" fillId="0" borderId="10" xfId="0" applyBorder="1" applyAlignment="1">
      <alignment vertical="center"/>
    </xf>
    <xf numFmtId="0" fontId="0" fillId="0" borderId="10" xfId="0" applyFont="1" applyBorder="1" applyAlignment="1">
      <alignment vertical="center"/>
    </xf>
    <xf numFmtId="0" fontId="0" fillId="0" borderId="0" xfId="0" applyFill="1" applyBorder="1" applyAlignment="1">
      <alignment vertical="center"/>
    </xf>
    <xf numFmtId="0" fontId="62" fillId="34" borderId="10" xfId="0" applyFont="1" applyFill="1" applyBorder="1" applyAlignment="1">
      <alignment vertical="center"/>
    </xf>
    <xf numFmtId="0" fontId="0" fillId="0" borderId="0" xfId="0" applyAlignment="1">
      <alignment vertical="center" wrapText="1"/>
    </xf>
    <xf numFmtId="0" fontId="0" fillId="33" borderId="10" xfId="0" applyFill="1" applyBorder="1" applyAlignment="1">
      <alignment vertical="center" wrapText="1"/>
    </xf>
    <xf numFmtId="0" fontId="0" fillId="0" borderId="10" xfId="0" applyFill="1" applyBorder="1" applyAlignment="1">
      <alignment vertical="center"/>
    </xf>
    <xf numFmtId="0" fontId="0" fillId="34" borderId="10" xfId="0" applyFill="1" applyBorder="1" applyAlignment="1">
      <alignment vertical="center"/>
    </xf>
    <xf numFmtId="0" fontId="0" fillId="33" borderId="11" xfId="0" applyFill="1" applyBorder="1" applyAlignment="1">
      <alignment vertical="center" wrapText="1"/>
    </xf>
    <xf numFmtId="0" fontId="0" fillId="0" borderId="10" xfId="0" applyFill="1" applyBorder="1" applyAlignment="1">
      <alignment vertical="center" wrapText="1"/>
    </xf>
    <xf numFmtId="0" fontId="0" fillId="0" borderId="11" xfId="0" applyFill="1" applyBorder="1" applyAlignment="1">
      <alignment vertical="center"/>
    </xf>
    <xf numFmtId="0" fontId="0" fillId="0" borderId="0" xfId="0" applyFill="1" applyBorder="1" applyAlignment="1">
      <alignment vertical="center" wrapText="1"/>
    </xf>
    <xf numFmtId="9" fontId="0" fillId="0" borderId="0" xfId="42" applyFill="1" applyBorder="1" applyAlignment="1">
      <alignment vertical="center"/>
    </xf>
    <xf numFmtId="176" fontId="0" fillId="0" borderId="0" xfId="0" applyNumberFormat="1" applyFill="1" applyBorder="1" applyAlignment="1">
      <alignment vertical="center"/>
    </xf>
    <xf numFmtId="178" fontId="7" fillId="0" borderId="0" xfId="49" applyNumberFormat="1" applyFont="1" applyFill="1" applyBorder="1" applyAlignment="1" applyProtection="1">
      <alignment horizontal="right" vertical="center"/>
      <protection locked="0"/>
    </xf>
    <xf numFmtId="0" fontId="8" fillId="0" borderId="0" xfId="0" applyFont="1" applyFill="1" applyBorder="1" applyAlignment="1">
      <alignment vertical="center"/>
    </xf>
    <xf numFmtId="0" fontId="8" fillId="0" borderId="0" xfId="0" applyFont="1" applyFill="1" applyAlignment="1">
      <alignment vertical="center"/>
    </xf>
    <xf numFmtId="9" fontId="0" fillId="0" borderId="10" xfId="42" applyFill="1" applyBorder="1" applyAlignment="1">
      <alignment vertical="center"/>
    </xf>
    <xf numFmtId="38" fontId="0" fillId="0" borderId="10" xfId="0" applyNumberFormat="1" applyBorder="1" applyAlignment="1">
      <alignment vertical="center"/>
    </xf>
    <xf numFmtId="9" fontId="0" fillId="0" borderId="10" xfId="0" applyNumberFormat="1" applyBorder="1" applyAlignment="1">
      <alignment vertical="center"/>
    </xf>
    <xf numFmtId="0" fontId="11" fillId="0" borderId="0" xfId="0" applyFont="1" applyAlignment="1">
      <alignment vertical="center"/>
    </xf>
    <xf numFmtId="0" fontId="0" fillId="33" borderId="10" xfId="0" applyFill="1" applyBorder="1" applyAlignment="1">
      <alignment horizontal="center" vertical="center"/>
    </xf>
    <xf numFmtId="0" fontId="13" fillId="0" borderId="0" xfId="0" applyFont="1" applyAlignment="1">
      <alignment vertical="center"/>
    </xf>
    <xf numFmtId="0" fontId="0" fillId="33" borderId="10" xfId="0" applyFill="1" applyBorder="1" applyAlignment="1">
      <alignment horizontal="center" vertical="center" wrapText="1"/>
    </xf>
    <xf numFmtId="0" fontId="0" fillId="33" borderId="11" xfId="0" applyFill="1" applyBorder="1" applyAlignment="1">
      <alignment horizontal="center" vertical="center" wrapText="1"/>
    </xf>
    <xf numFmtId="0" fontId="0" fillId="34" borderId="10" xfId="0" applyFont="1" applyFill="1" applyBorder="1" applyAlignment="1">
      <alignment vertical="center"/>
    </xf>
    <xf numFmtId="0" fontId="11" fillId="13" borderId="0" xfId="0" applyFont="1" applyFill="1" applyAlignment="1">
      <alignment vertical="center"/>
    </xf>
    <xf numFmtId="0" fontId="0" fillId="13" borderId="0" xfId="0" applyFill="1" applyAlignment="1">
      <alignment vertical="center"/>
    </xf>
    <xf numFmtId="0" fontId="62" fillId="13" borderId="0" xfId="0" applyFont="1" applyFill="1" applyAlignment="1">
      <alignment vertical="center"/>
    </xf>
    <xf numFmtId="0" fontId="0" fillId="0" borderId="0" xfId="0" applyFill="1" applyAlignment="1">
      <alignment vertical="center"/>
    </xf>
    <xf numFmtId="0" fontId="0" fillId="33" borderId="10" xfId="0" applyFill="1" applyBorder="1" applyAlignment="1">
      <alignment horizontal="center" vertical="center" shrinkToFit="1"/>
    </xf>
    <xf numFmtId="0" fontId="15" fillId="35" borderId="10" xfId="0" applyFont="1" applyFill="1" applyBorder="1" applyAlignment="1">
      <alignment horizontal="left" vertical="center"/>
    </xf>
    <xf numFmtId="0" fontId="15" fillId="35" borderId="10" xfId="0" applyFont="1" applyFill="1" applyBorder="1" applyAlignment="1">
      <alignment vertical="center"/>
    </xf>
    <xf numFmtId="0" fontId="13" fillId="36" borderId="12" xfId="0" applyFont="1" applyFill="1" applyBorder="1" applyAlignment="1">
      <alignment vertical="center"/>
    </xf>
    <xf numFmtId="0" fontId="13" fillId="36" borderId="13" xfId="0" applyFont="1" applyFill="1" applyBorder="1" applyAlignment="1">
      <alignment vertical="center"/>
    </xf>
    <xf numFmtId="0" fontId="12" fillId="36" borderId="12" xfId="0" applyFont="1" applyFill="1" applyBorder="1" applyAlignment="1">
      <alignment vertical="center"/>
    </xf>
    <xf numFmtId="0" fontId="2" fillId="36" borderId="14" xfId="0" applyFont="1" applyFill="1" applyBorder="1" applyAlignment="1">
      <alignment vertical="center"/>
    </xf>
    <xf numFmtId="0" fontId="0" fillId="36" borderId="14" xfId="0" applyFill="1" applyBorder="1" applyAlignment="1">
      <alignment vertical="center"/>
    </xf>
    <xf numFmtId="0" fontId="0" fillId="36" borderId="15" xfId="0" applyFill="1" applyBorder="1" applyAlignment="1">
      <alignment vertical="center"/>
    </xf>
    <xf numFmtId="0" fontId="12" fillId="36" borderId="16" xfId="0" applyFont="1" applyFill="1" applyBorder="1" applyAlignment="1">
      <alignment vertical="center"/>
    </xf>
    <xf numFmtId="0" fontId="0" fillId="36" borderId="14" xfId="0" applyFill="1" applyBorder="1" applyAlignment="1">
      <alignment vertical="center" wrapText="1"/>
    </xf>
    <xf numFmtId="0" fontId="0" fillId="0" borderId="17" xfId="0" applyBorder="1" applyAlignment="1">
      <alignment vertical="center"/>
    </xf>
    <xf numFmtId="0" fontId="0" fillId="0" borderId="17" xfId="0" applyFill="1" applyBorder="1" applyAlignment="1">
      <alignment vertical="center"/>
    </xf>
    <xf numFmtId="0" fontId="0" fillId="0" borderId="13" xfId="0" applyBorder="1" applyAlignment="1">
      <alignment vertical="center"/>
    </xf>
    <xf numFmtId="184" fontId="0" fillId="0" borderId="10" xfId="0" applyNumberFormat="1" applyFill="1" applyBorder="1" applyAlignment="1">
      <alignment vertical="center"/>
    </xf>
    <xf numFmtId="184" fontId="0" fillId="0" borderId="10" xfId="0" applyNumberFormat="1" applyBorder="1" applyAlignment="1">
      <alignment vertical="center"/>
    </xf>
    <xf numFmtId="0" fontId="0" fillId="0" borderId="12" xfId="0" applyBorder="1" applyAlignment="1">
      <alignment vertical="center"/>
    </xf>
    <xf numFmtId="38" fontId="0" fillId="0" borderId="12" xfId="0" applyNumberFormat="1" applyBorder="1" applyAlignment="1">
      <alignment vertical="center"/>
    </xf>
    <xf numFmtId="0" fontId="11" fillId="0" borderId="10" xfId="0" applyFont="1" applyBorder="1" applyAlignment="1">
      <alignment vertical="center"/>
    </xf>
    <xf numFmtId="183" fontId="11" fillId="0" borderId="10" xfId="42" applyNumberFormat="1" applyFont="1" applyBorder="1" applyAlignment="1">
      <alignment vertical="center"/>
    </xf>
    <xf numFmtId="0" fontId="18" fillId="37" borderId="10" xfId="0" applyFont="1" applyFill="1" applyBorder="1" applyAlignment="1">
      <alignment horizontal="center" vertical="center"/>
    </xf>
    <xf numFmtId="0" fontId="18" fillId="37" borderId="10" xfId="0" applyFont="1" applyFill="1" applyBorder="1" applyAlignment="1">
      <alignment horizontal="center" vertical="center" wrapText="1"/>
    </xf>
    <xf numFmtId="0" fontId="18" fillId="38" borderId="10" xfId="0" applyFont="1" applyFill="1" applyBorder="1" applyAlignment="1">
      <alignment horizontal="center" vertical="center"/>
    </xf>
    <xf numFmtId="0" fontId="18" fillId="38" borderId="10" xfId="0" applyFont="1" applyFill="1" applyBorder="1" applyAlignment="1">
      <alignment horizontal="center" vertical="center" wrapText="1"/>
    </xf>
    <xf numFmtId="0" fontId="0" fillId="39" borderId="0" xfId="0" applyFill="1" applyBorder="1" applyAlignment="1">
      <alignment vertical="center"/>
    </xf>
    <xf numFmtId="0" fontId="0" fillId="33" borderId="18" xfId="0" applyFill="1" applyBorder="1" applyAlignment="1">
      <alignment vertical="center"/>
    </xf>
    <xf numFmtId="0" fontId="0" fillId="33" borderId="19" xfId="0" applyFill="1" applyBorder="1" applyAlignment="1">
      <alignment horizontal="center" vertical="center" wrapText="1"/>
    </xf>
    <xf numFmtId="0" fontId="0" fillId="0" borderId="20" xfId="0" applyBorder="1" applyAlignment="1">
      <alignment vertical="center"/>
    </xf>
    <xf numFmtId="0" fontId="0" fillId="0" borderId="21" xfId="0" applyBorder="1" applyAlignment="1">
      <alignment vertical="center"/>
    </xf>
    <xf numFmtId="0" fontId="11" fillId="0" borderId="11" xfId="0" applyFont="1" applyBorder="1" applyAlignment="1">
      <alignment vertical="center"/>
    </xf>
    <xf numFmtId="183" fontId="11" fillId="0" borderId="11" xfId="42" applyNumberFormat="1" applyFont="1" applyBorder="1" applyAlignment="1">
      <alignment vertical="center"/>
    </xf>
    <xf numFmtId="0" fontId="11" fillId="0" borderId="22" xfId="0" applyFont="1" applyBorder="1" applyAlignment="1">
      <alignment vertical="center"/>
    </xf>
    <xf numFmtId="183" fontId="11" fillId="0" borderId="22" xfId="42" applyNumberFormat="1" applyFont="1" applyBorder="1" applyAlignment="1">
      <alignment vertical="center"/>
    </xf>
    <xf numFmtId="0" fontId="12" fillId="39" borderId="0" xfId="0" applyFont="1" applyFill="1" applyBorder="1" applyAlignment="1">
      <alignment vertical="center"/>
    </xf>
    <xf numFmtId="0" fontId="2" fillId="39" borderId="0" xfId="0" applyFont="1" applyFill="1" applyBorder="1" applyAlignment="1">
      <alignment vertical="center"/>
    </xf>
    <xf numFmtId="0" fontId="0" fillId="33" borderId="10" xfId="0" applyFill="1" applyBorder="1" applyAlignment="1">
      <alignment vertical="center"/>
    </xf>
    <xf numFmtId="0" fontId="14" fillId="40" borderId="0" xfId="0" applyFont="1" applyFill="1" applyAlignment="1">
      <alignment vertical="center"/>
    </xf>
    <xf numFmtId="9" fontId="0" fillId="40" borderId="10" xfId="42" applyFill="1" applyBorder="1" applyAlignment="1">
      <alignment vertical="center"/>
    </xf>
    <xf numFmtId="0" fontId="63" fillId="0" borderId="0" xfId="0" applyFont="1" applyAlignment="1">
      <alignment vertical="center"/>
    </xf>
    <xf numFmtId="0" fontId="63" fillId="33" borderId="10" xfId="0" applyFont="1" applyFill="1" applyBorder="1" applyAlignment="1">
      <alignment vertical="center"/>
    </xf>
    <xf numFmtId="0" fontId="63" fillId="33" borderId="10" xfId="0" applyFont="1" applyFill="1" applyBorder="1" applyAlignment="1">
      <alignment horizontal="center" vertical="center"/>
    </xf>
    <xf numFmtId="0" fontId="63" fillId="0" borderId="10" xfId="0" applyFont="1" applyFill="1" applyBorder="1" applyAlignment="1">
      <alignment vertical="center" wrapText="1"/>
    </xf>
    <xf numFmtId="9" fontId="63" fillId="0" borderId="10" xfId="42" applyFont="1" applyFill="1" applyBorder="1" applyAlignment="1">
      <alignment vertical="center"/>
    </xf>
    <xf numFmtId="0" fontId="63" fillId="0" borderId="15" xfId="0" applyFont="1" applyFill="1" applyBorder="1" applyAlignment="1">
      <alignment vertical="center" wrapText="1"/>
    </xf>
    <xf numFmtId="9" fontId="63" fillId="0" borderId="15" xfId="42" applyFont="1" applyFill="1" applyBorder="1" applyAlignment="1">
      <alignment vertical="center"/>
    </xf>
    <xf numFmtId="0" fontId="63" fillId="0" borderId="0" xfId="0" applyFont="1" applyBorder="1" applyAlignment="1">
      <alignment vertical="center" wrapText="1"/>
    </xf>
    <xf numFmtId="0" fontId="63" fillId="0" borderId="0" xfId="0" applyFont="1" applyFill="1" applyBorder="1" applyAlignment="1">
      <alignment vertical="center" wrapText="1"/>
    </xf>
    <xf numFmtId="9" fontId="63" fillId="0" borderId="0" xfId="42" applyFont="1" applyFill="1" applyBorder="1" applyAlignment="1">
      <alignment vertical="center"/>
    </xf>
    <xf numFmtId="185" fontId="0" fillId="0" borderId="10" xfId="0" applyNumberFormat="1" applyBorder="1" applyAlignment="1">
      <alignment vertical="center"/>
    </xf>
    <xf numFmtId="0" fontId="63" fillId="33" borderId="10" xfId="0" applyFont="1" applyFill="1" applyBorder="1" applyAlignment="1">
      <alignment vertical="center"/>
    </xf>
    <xf numFmtId="0" fontId="63" fillId="33" borderId="10" xfId="0" applyFont="1" applyFill="1" applyBorder="1" applyAlignment="1">
      <alignment horizontal="center" vertical="center" wrapText="1"/>
    </xf>
    <xf numFmtId="0" fontId="63" fillId="0" borderId="10" xfId="0" applyFont="1" applyFill="1" applyBorder="1" applyAlignment="1">
      <alignment vertical="center"/>
    </xf>
    <xf numFmtId="176" fontId="63" fillId="0" borderId="10" xfId="0" applyNumberFormat="1" applyFont="1" applyFill="1" applyBorder="1" applyAlignment="1">
      <alignment vertical="center"/>
    </xf>
    <xf numFmtId="184" fontId="0" fillId="0" borderId="10" xfId="0" applyNumberFormat="1" applyBorder="1" applyAlignment="1">
      <alignment vertical="center"/>
    </xf>
    <xf numFmtId="184" fontId="0" fillId="0" borderId="11" xfId="0" applyNumberFormat="1" applyBorder="1" applyAlignment="1">
      <alignment vertical="center"/>
    </xf>
    <xf numFmtId="185" fontId="0" fillId="0" borderId="10" xfId="48" applyNumberFormat="1" applyBorder="1" applyAlignment="1">
      <alignment vertical="center"/>
    </xf>
    <xf numFmtId="185" fontId="0" fillId="0" borderId="10" xfId="48" applyNumberFormat="1" applyFill="1" applyBorder="1" applyAlignment="1">
      <alignment vertical="center"/>
    </xf>
    <xf numFmtId="185" fontId="0" fillId="34" borderId="10" xfId="0" applyNumberFormat="1" applyFont="1" applyFill="1" applyBorder="1" applyAlignment="1">
      <alignment vertical="center"/>
    </xf>
    <xf numFmtId="185" fontId="0" fillId="40" borderId="10" xfId="48" applyNumberFormat="1" applyFill="1" applyBorder="1" applyAlignment="1">
      <alignment vertical="center"/>
    </xf>
    <xf numFmtId="185" fontId="0" fillId="34" borderId="10" xfId="48" applyNumberFormat="1" applyFill="1" applyBorder="1" applyAlignment="1">
      <alignment vertical="center"/>
    </xf>
    <xf numFmtId="185" fontId="0" fillId="34" borderId="10" xfId="48" applyNumberFormat="1" applyFont="1" applyFill="1" applyBorder="1" applyAlignment="1">
      <alignment vertical="center"/>
    </xf>
    <xf numFmtId="10" fontId="7" fillId="0" borderId="0" xfId="0" applyNumberFormat="1" applyFont="1" applyAlignment="1">
      <alignment horizontal="left" vertical="center"/>
    </xf>
    <xf numFmtId="185" fontId="0" fillId="0" borderId="23" xfId="48" applyNumberFormat="1" applyBorder="1" applyAlignment="1">
      <alignment vertical="center"/>
    </xf>
    <xf numFmtId="185" fontId="0" fillId="0" borderId="24" xfId="0" applyNumberFormat="1" applyBorder="1" applyAlignment="1">
      <alignment vertical="center"/>
    </xf>
    <xf numFmtId="185" fontId="11" fillId="0" borderId="10" xfId="48" applyNumberFormat="1" applyFont="1" applyBorder="1" applyAlignment="1">
      <alignment vertical="center"/>
    </xf>
    <xf numFmtId="185" fontId="11" fillId="0" borderId="11" xfId="48" applyNumberFormat="1" applyFont="1" applyBorder="1" applyAlignment="1">
      <alignment vertical="center"/>
    </xf>
    <xf numFmtId="185" fontId="11" fillId="0" borderId="22" xfId="48" applyNumberFormat="1" applyFont="1" applyBorder="1" applyAlignment="1">
      <alignment vertical="center"/>
    </xf>
    <xf numFmtId="186" fontId="11" fillId="0" borderId="10" xfId="0" applyNumberFormat="1" applyFont="1" applyBorder="1" applyAlignment="1">
      <alignment vertical="center"/>
    </xf>
    <xf numFmtId="186" fontId="11" fillId="0" borderId="11" xfId="0" applyNumberFormat="1" applyFont="1" applyBorder="1" applyAlignment="1">
      <alignment vertical="center"/>
    </xf>
    <xf numFmtId="186" fontId="11" fillId="0" borderId="22" xfId="0" applyNumberFormat="1" applyFont="1" applyBorder="1" applyAlignment="1">
      <alignment vertical="center"/>
    </xf>
    <xf numFmtId="184" fontId="0" fillId="0" borderId="10" xfId="42" applyNumberFormat="1" applyFill="1" applyBorder="1" applyAlignment="1">
      <alignment vertical="center"/>
    </xf>
    <xf numFmtId="0" fontId="18" fillId="0" borderId="0" xfId="0" applyFont="1" applyAlignment="1">
      <alignment vertical="center"/>
    </xf>
    <xf numFmtId="0" fontId="17" fillId="41" borderId="0" xfId="0" applyFont="1" applyFill="1" applyAlignment="1">
      <alignment vertical="center"/>
    </xf>
    <xf numFmtId="0" fontId="2" fillId="41" borderId="0" xfId="0" applyFont="1" applyFill="1" applyAlignment="1">
      <alignment vertical="center"/>
    </xf>
    <xf numFmtId="0" fontId="0" fillId="41" borderId="0" xfId="0" applyFill="1" applyAlignment="1">
      <alignment vertical="center"/>
    </xf>
    <xf numFmtId="0" fontId="11" fillId="41" borderId="25" xfId="0" applyFont="1" applyFill="1" applyBorder="1" applyAlignment="1">
      <alignment vertical="center"/>
    </xf>
    <xf numFmtId="0" fontId="11" fillId="41" borderId="26" xfId="0" applyFont="1" applyFill="1" applyBorder="1" applyAlignment="1">
      <alignment vertical="center"/>
    </xf>
    <xf numFmtId="0" fontId="11" fillId="41" borderId="27" xfId="0" applyFont="1" applyFill="1" applyBorder="1" applyAlignment="1">
      <alignment vertical="center"/>
    </xf>
    <xf numFmtId="0" fontId="11" fillId="41" borderId="28" xfId="0" applyFont="1" applyFill="1" applyBorder="1" applyAlignment="1">
      <alignment vertical="center"/>
    </xf>
    <xf numFmtId="0" fontId="11" fillId="41" borderId="29" xfId="0" applyFont="1" applyFill="1" applyBorder="1" applyAlignment="1">
      <alignment vertical="center"/>
    </xf>
    <xf numFmtId="0" fontId="11" fillId="41" borderId="30" xfId="0" applyFont="1" applyFill="1" applyBorder="1" applyAlignment="1">
      <alignment vertical="center"/>
    </xf>
    <xf numFmtId="0" fontId="64" fillId="41" borderId="0" xfId="0" applyFont="1" applyFill="1" applyAlignment="1">
      <alignment vertical="center"/>
    </xf>
    <xf numFmtId="0" fontId="19" fillId="41" borderId="0" xfId="0" applyFont="1" applyFill="1" applyAlignment="1">
      <alignment horizontal="right" vertical="top"/>
    </xf>
    <xf numFmtId="38" fontId="0" fillId="41" borderId="0" xfId="0" applyNumberFormat="1" applyFill="1" applyAlignment="1">
      <alignment vertical="center"/>
    </xf>
    <xf numFmtId="0" fontId="0" fillId="41" borderId="0" xfId="0" applyFill="1" applyBorder="1" applyAlignment="1">
      <alignment horizontal="left" vertical="center"/>
    </xf>
    <xf numFmtId="0" fontId="0" fillId="41" borderId="0" xfId="0" applyFill="1" applyBorder="1" applyAlignment="1">
      <alignment vertical="center"/>
    </xf>
    <xf numFmtId="0" fontId="0" fillId="41" borderId="31" xfId="0" applyFill="1" applyBorder="1" applyAlignment="1">
      <alignment vertical="center"/>
    </xf>
    <xf numFmtId="0" fontId="0" fillId="41" borderId="0" xfId="0" applyFill="1" applyBorder="1" applyAlignment="1">
      <alignment horizontal="right" vertical="center"/>
    </xf>
    <xf numFmtId="0" fontId="65" fillId="41" borderId="0" xfId="0" applyFont="1" applyFill="1" applyAlignment="1">
      <alignment vertical="center"/>
    </xf>
    <xf numFmtId="0" fontId="0" fillId="41" borderId="14" xfId="0" applyFill="1" applyBorder="1" applyAlignment="1">
      <alignment vertical="center" wrapText="1"/>
    </xf>
    <xf numFmtId="0" fontId="0" fillId="41" borderId="0" xfId="0" applyFill="1" applyBorder="1" applyAlignment="1">
      <alignment vertical="center" wrapText="1"/>
    </xf>
    <xf numFmtId="0" fontId="0" fillId="41" borderId="0" xfId="0" applyFill="1" applyAlignment="1">
      <alignment vertical="center" wrapText="1"/>
    </xf>
    <xf numFmtId="38" fontId="0" fillId="41" borderId="0" xfId="48" applyFill="1" applyBorder="1" applyAlignment="1">
      <alignment vertical="center"/>
    </xf>
    <xf numFmtId="0" fontId="0" fillId="41" borderId="0" xfId="0" applyFill="1" applyAlignment="1">
      <alignment/>
    </xf>
    <xf numFmtId="0" fontId="0" fillId="41" borderId="31" xfId="0" applyFill="1" applyBorder="1" applyAlignment="1">
      <alignment vertical="center" wrapText="1"/>
    </xf>
    <xf numFmtId="179" fontId="0" fillId="41" borderId="31" xfId="0" applyNumberFormat="1" applyFill="1" applyBorder="1" applyAlignment="1">
      <alignment vertical="center"/>
    </xf>
    <xf numFmtId="0" fontId="0" fillId="41" borderId="32" xfId="0" applyFill="1" applyBorder="1" applyAlignment="1">
      <alignment vertical="center"/>
    </xf>
    <xf numFmtId="181" fontId="0" fillId="41" borderId="0" xfId="0" applyNumberFormat="1" applyFill="1" applyBorder="1" applyAlignment="1">
      <alignment vertical="center"/>
    </xf>
    <xf numFmtId="0" fontId="62" fillId="41" borderId="0" xfId="0" applyFont="1" applyFill="1" applyBorder="1" applyAlignment="1">
      <alignment vertical="center"/>
    </xf>
    <xf numFmtId="0" fontId="62" fillId="41" borderId="0" xfId="0" applyFont="1" applyFill="1" applyAlignment="1">
      <alignment vertical="center"/>
    </xf>
    <xf numFmtId="0" fontId="0" fillId="41" borderId="0" xfId="0" applyFill="1" applyBorder="1" applyAlignment="1">
      <alignment vertical="center"/>
    </xf>
    <xf numFmtId="0" fontId="5" fillId="41" borderId="0" xfId="0" applyFont="1" applyFill="1" applyAlignment="1">
      <alignment vertical="center"/>
    </xf>
    <xf numFmtId="0" fontId="0" fillId="41" borderId="0" xfId="0" applyFill="1" applyAlignment="1">
      <alignment horizontal="left" vertical="center" wrapText="1"/>
    </xf>
    <xf numFmtId="0" fontId="11" fillId="41" borderId="0" xfId="0" applyFont="1" applyFill="1" applyAlignment="1">
      <alignment vertical="center"/>
    </xf>
    <xf numFmtId="0" fontId="12" fillId="41" borderId="0" xfId="0" applyFont="1" applyFill="1" applyAlignment="1">
      <alignment vertical="center"/>
    </xf>
    <xf numFmtId="38" fontId="0" fillId="41" borderId="0" xfId="0" applyNumberFormat="1" applyFill="1" applyBorder="1" applyAlignment="1">
      <alignment vertical="center"/>
    </xf>
    <xf numFmtId="9" fontId="0" fillId="41" borderId="0" xfId="0" applyNumberFormat="1" applyFill="1" applyBorder="1" applyAlignment="1">
      <alignment vertical="center"/>
    </xf>
    <xf numFmtId="182" fontId="0" fillId="41" borderId="0" xfId="0" applyNumberFormat="1" applyFill="1" applyBorder="1" applyAlignment="1">
      <alignment vertical="center"/>
    </xf>
    <xf numFmtId="0" fontId="15" fillId="41" borderId="0" xfId="0" applyFont="1" applyFill="1" applyAlignment="1">
      <alignment vertical="center"/>
    </xf>
    <xf numFmtId="0" fontId="15" fillId="41" borderId="0" xfId="0" applyFont="1" applyFill="1" applyBorder="1" applyAlignment="1">
      <alignment vertical="center"/>
    </xf>
    <xf numFmtId="0" fontId="18" fillId="41" borderId="0" xfId="0" applyFont="1" applyFill="1" applyAlignment="1">
      <alignment horizontal="right"/>
    </xf>
    <xf numFmtId="0" fontId="11" fillId="41" borderId="0" xfId="0" applyFont="1" applyFill="1" applyBorder="1" applyAlignment="1">
      <alignment vertical="center"/>
    </xf>
    <xf numFmtId="0" fontId="0" fillId="41" borderId="0" xfId="0" applyFill="1" applyAlignment="1">
      <alignment horizontal="left" vertical="center" shrinkToFit="1"/>
    </xf>
    <xf numFmtId="0" fontId="0" fillId="41" borderId="0" xfId="0" applyFont="1" applyFill="1" applyBorder="1" applyAlignment="1">
      <alignment horizontal="left" wrapText="1"/>
    </xf>
    <xf numFmtId="179" fontId="0" fillId="41" borderId="0" xfId="0" applyNumberFormat="1" applyFill="1" applyBorder="1" applyAlignment="1">
      <alignment vertical="center"/>
    </xf>
    <xf numFmtId="0" fontId="13" fillId="41" borderId="0" xfId="0" applyFont="1" applyFill="1" applyBorder="1" applyAlignment="1">
      <alignment vertical="center"/>
    </xf>
    <xf numFmtId="0" fontId="0" fillId="41" borderId="0" xfId="0" applyFill="1" applyBorder="1" applyAlignment="1">
      <alignment horizontal="center" vertical="center" wrapText="1"/>
    </xf>
    <xf numFmtId="185" fontId="0" fillId="41" borderId="0" xfId="48" applyNumberFormat="1" applyFill="1" applyBorder="1" applyAlignment="1">
      <alignment vertical="center"/>
    </xf>
    <xf numFmtId="185" fontId="0" fillId="41" borderId="0" xfId="0" applyNumberFormat="1" applyFill="1" applyBorder="1" applyAlignment="1">
      <alignment vertical="center"/>
    </xf>
    <xf numFmtId="180" fontId="0" fillId="41" borderId="31" xfId="0" applyNumberFormat="1" applyFill="1" applyBorder="1" applyAlignment="1">
      <alignment vertical="center"/>
    </xf>
    <xf numFmtId="180" fontId="0" fillId="41" borderId="0" xfId="0" applyNumberFormat="1" applyFill="1" applyBorder="1" applyAlignment="1">
      <alignment vertical="center"/>
    </xf>
    <xf numFmtId="0" fontId="0" fillId="41" borderId="0" xfId="0" applyFill="1" applyBorder="1" applyAlignment="1">
      <alignment horizontal="left" vertical="center" shrinkToFit="1"/>
    </xf>
    <xf numFmtId="0" fontId="0" fillId="41" borderId="0" xfId="0" applyFill="1" applyBorder="1" applyAlignment="1">
      <alignment horizontal="center" vertical="center"/>
    </xf>
    <xf numFmtId="184" fontId="0" fillId="41" borderId="0" xfId="0" applyNumberFormat="1" applyFill="1" applyBorder="1" applyAlignment="1">
      <alignment vertical="center"/>
    </xf>
    <xf numFmtId="0" fontId="0" fillId="41" borderId="17" xfId="0" applyFill="1" applyBorder="1" applyAlignment="1">
      <alignment vertical="center"/>
    </xf>
    <xf numFmtId="185" fontId="0" fillId="41" borderId="13" xfId="48" applyNumberFormat="1" applyFill="1" applyBorder="1" applyAlignment="1">
      <alignment vertical="center"/>
    </xf>
    <xf numFmtId="0" fontId="0" fillId="41" borderId="13" xfId="0" applyFill="1" applyBorder="1" applyAlignment="1">
      <alignment vertical="center"/>
    </xf>
    <xf numFmtId="0" fontId="0" fillId="41" borderId="0" xfId="0" applyFill="1" applyAlignment="1">
      <alignment horizontal="left" vertical="center" wrapText="1"/>
    </xf>
    <xf numFmtId="184" fontId="0" fillId="0" borderId="11" xfId="0" applyNumberFormat="1" applyBorder="1" applyAlignment="1">
      <alignment vertical="center"/>
    </xf>
    <xf numFmtId="0" fontId="0" fillId="41" borderId="0" xfId="0" applyFill="1" applyBorder="1" applyAlignment="1">
      <alignment horizontal="left" vertical="center" shrinkToFit="1"/>
    </xf>
    <xf numFmtId="0" fontId="0" fillId="33" borderId="10" xfId="0" applyFill="1" applyBorder="1" applyAlignment="1">
      <alignment horizontal="center" vertical="center"/>
    </xf>
    <xf numFmtId="0" fontId="0" fillId="41" borderId="0" xfId="0" applyFill="1" applyAlignment="1">
      <alignment horizontal="left" vertical="center" shrinkToFit="1"/>
    </xf>
    <xf numFmtId="0" fontId="0" fillId="0" borderId="11" xfId="0" applyFill="1" applyBorder="1" applyAlignment="1">
      <alignment vertical="center"/>
    </xf>
    <xf numFmtId="0" fontId="18" fillId="0" borderId="10" xfId="0" applyFont="1" applyBorder="1" applyAlignment="1">
      <alignment horizontal="center" vertical="center"/>
    </xf>
    <xf numFmtId="0" fontId="18" fillId="0" borderId="10" xfId="0" applyFont="1" applyBorder="1" applyAlignment="1">
      <alignment horizontal="left" vertical="center"/>
    </xf>
    <xf numFmtId="0" fontId="18" fillId="0" borderId="10" xfId="0" applyFont="1" applyBorder="1" applyAlignment="1">
      <alignment vertical="center"/>
    </xf>
    <xf numFmtId="0" fontId="18" fillId="0" borderId="0" xfId="0" applyFont="1" applyFill="1" applyBorder="1" applyAlignment="1">
      <alignment vertical="center"/>
    </xf>
    <xf numFmtId="9" fontId="0" fillId="41" borderId="10" xfId="42" applyFill="1" applyBorder="1" applyAlignment="1">
      <alignment vertical="center"/>
    </xf>
    <xf numFmtId="185" fontId="0" fillId="0" borderId="17" xfId="0" applyNumberFormat="1" applyBorder="1" applyAlignment="1">
      <alignment vertical="center"/>
    </xf>
    <xf numFmtId="9" fontId="0" fillId="40" borderId="17" xfId="42" applyFill="1" applyBorder="1" applyAlignment="1">
      <alignment vertical="center"/>
    </xf>
    <xf numFmtId="0" fontId="0" fillId="41" borderId="31" xfId="0" applyFill="1" applyBorder="1" applyAlignment="1">
      <alignment vertical="center"/>
    </xf>
    <xf numFmtId="0" fontId="0" fillId="41" borderId="31" xfId="0" applyFill="1" applyBorder="1" applyAlignment="1">
      <alignment horizontal="center" vertical="center"/>
    </xf>
    <xf numFmtId="9" fontId="0" fillId="41" borderId="31" xfId="42" applyFill="1" applyBorder="1" applyAlignment="1">
      <alignment vertical="center"/>
    </xf>
    <xf numFmtId="0" fontId="63" fillId="0" borderId="0" xfId="0" applyFont="1" applyFill="1" applyBorder="1" applyAlignment="1">
      <alignment vertical="center"/>
    </xf>
    <xf numFmtId="0" fontId="63" fillId="0" borderId="0" xfId="0" applyFont="1" applyFill="1" applyBorder="1" applyAlignment="1">
      <alignment vertical="center"/>
    </xf>
    <xf numFmtId="0" fontId="63" fillId="0" borderId="0" xfId="0" applyFont="1" applyFill="1" applyBorder="1" applyAlignment="1">
      <alignment horizontal="center" vertical="center"/>
    </xf>
    <xf numFmtId="0" fontId="13" fillId="0" borderId="0" xfId="0" applyFont="1" applyFill="1" applyBorder="1" applyAlignment="1">
      <alignment vertical="center"/>
    </xf>
    <xf numFmtId="0" fontId="63" fillId="0" borderId="0" xfId="0" applyFont="1" applyFill="1" applyBorder="1" applyAlignment="1">
      <alignment horizontal="center" vertical="center" wrapText="1"/>
    </xf>
    <xf numFmtId="176" fontId="63" fillId="0" borderId="0" xfId="0" applyNumberFormat="1" applyFont="1" applyFill="1" applyBorder="1" applyAlignment="1">
      <alignment vertical="center"/>
    </xf>
    <xf numFmtId="0" fontId="66" fillId="41" borderId="0" xfId="0" applyFont="1" applyFill="1" applyAlignment="1">
      <alignment vertical="center"/>
    </xf>
    <xf numFmtId="0" fontId="67" fillId="34" borderId="10" xfId="0" applyFont="1" applyFill="1" applyBorder="1" applyAlignment="1">
      <alignment vertical="center"/>
    </xf>
    <xf numFmtId="0" fontId="0" fillId="41" borderId="0" xfId="0" applyFont="1" applyFill="1" applyBorder="1" applyAlignment="1">
      <alignment vertical="center"/>
    </xf>
    <xf numFmtId="0" fontId="0" fillId="41" borderId="0" xfId="0" applyFont="1" applyFill="1" applyBorder="1" applyAlignment="1">
      <alignment horizontal="center" vertical="center"/>
    </xf>
    <xf numFmtId="0" fontId="11" fillId="0" borderId="0" xfId="0" applyFont="1" applyAlignment="1">
      <alignment horizontal="center" vertical="center"/>
    </xf>
    <xf numFmtId="0" fontId="15" fillId="0" borderId="0" xfId="0" applyFont="1" applyAlignment="1">
      <alignment horizontal="left" shrinkToFit="1"/>
    </xf>
    <xf numFmtId="0" fontId="18" fillId="0" borderId="10" xfId="0" applyFont="1" applyBorder="1" applyAlignment="1">
      <alignment horizontal="center" vertical="center"/>
    </xf>
    <xf numFmtId="0" fontId="18" fillId="0" borderId="10" xfId="0" applyFont="1" applyBorder="1" applyAlignment="1">
      <alignment horizontal="left" vertical="center" wrapText="1"/>
    </xf>
    <xf numFmtId="0" fontId="0" fillId="41" borderId="31" xfId="0" applyFill="1" applyBorder="1" applyAlignment="1">
      <alignment horizontal="left" vertical="center" shrinkToFit="1"/>
    </xf>
    <xf numFmtId="0" fontId="0" fillId="41" borderId="0" xfId="0" applyFill="1" applyAlignment="1">
      <alignment horizontal="left" vertical="center" shrinkToFit="1"/>
    </xf>
    <xf numFmtId="0" fontId="15" fillId="33" borderId="17" xfId="0" applyFont="1" applyFill="1" applyBorder="1" applyAlignment="1">
      <alignment horizontal="left" vertical="center" wrapText="1"/>
    </xf>
    <xf numFmtId="0" fontId="15" fillId="33" borderId="13" xfId="0" applyFont="1" applyFill="1" applyBorder="1" applyAlignment="1">
      <alignment horizontal="left" vertical="center" wrapText="1"/>
    </xf>
    <xf numFmtId="0" fontId="0" fillId="0" borderId="17" xfId="0" applyFill="1" applyBorder="1" applyAlignment="1">
      <alignment horizontal="left" vertical="center" wrapText="1"/>
    </xf>
    <xf numFmtId="0" fontId="0" fillId="0" borderId="13" xfId="0" applyFill="1" applyBorder="1" applyAlignment="1">
      <alignment horizontal="left" vertical="center" wrapText="1"/>
    </xf>
    <xf numFmtId="185" fontId="0" fillId="0" borderId="11" xfId="0" applyNumberFormat="1" applyFill="1" applyBorder="1" applyAlignment="1">
      <alignment vertical="center"/>
    </xf>
    <xf numFmtId="185" fontId="0" fillId="0" borderId="14" xfId="0" applyNumberFormat="1" applyFill="1" applyBorder="1" applyAlignment="1">
      <alignment vertical="center"/>
    </xf>
    <xf numFmtId="185" fontId="0" fillId="0" borderId="15" xfId="0" applyNumberFormat="1" applyFill="1" applyBorder="1" applyAlignment="1">
      <alignment vertical="center"/>
    </xf>
    <xf numFmtId="0" fontId="0" fillId="0" borderId="11" xfId="0" applyFill="1" applyBorder="1" applyAlignment="1">
      <alignment vertical="center"/>
    </xf>
    <xf numFmtId="0" fontId="0" fillId="0" borderId="14" xfId="0" applyFill="1" applyBorder="1" applyAlignment="1">
      <alignment vertical="center"/>
    </xf>
    <xf numFmtId="0" fontId="0" fillId="0" borderId="15" xfId="0" applyFill="1" applyBorder="1" applyAlignment="1">
      <alignment vertical="center"/>
    </xf>
    <xf numFmtId="0" fontId="15" fillId="33" borderId="17" xfId="0" applyFont="1" applyFill="1" applyBorder="1" applyAlignment="1">
      <alignment horizontal="left" vertical="center"/>
    </xf>
    <xf numFmtId="0" fontId="15" fillId="33" borderId="13" xfId="0" applyFont="1" applyFill="1" applyBorder="1" applyAlignment="1">
      <alignment horizontal="left" vertical="center"/>
    </xf>
    <xf numFmtId="0" fontId="0" fillId="0" borderId="17" xfId="0" applyFill="1" applyBorder="1" applyAlignment="1">
      <alignment horizontal="left" vertical="center" shrinkToFit="1"/>
    </xf>
    <xf numFmtId="0" fontId="0" fillId="0" borderId="13" xfId="0" applyFill="1" applyBorder="1" applyAlignment="1">
      <alignment horizontal="left" vertical="center" shrinkToFit="1"/>
    </xf>
    <xf numFmtId="0" fontId="0" fillId="33" borderId="17" xfId="0"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13" xfId="0" applyFill="1" applyBorder="1" applyAlignment="1">
      <alignment horizontal="center" vertical="center" wrapText="1"/>
    </xf>
    <xf numFmtId="0" fontId="0" fillId="41" borderId="33" xfId="0" applyFill="1" applyBorder="1" applyAlignment="1">
      <alignment horizontal="left" wrapText="1"/>
    </xf>
    <xf numFmtId="0" fontId="0" fillId="41" borderId="33" xfId="0" applyFont="1" applyFill="1" applyBorder="1" applyAlignment="1">
      <alignment horizontal="left" wrapText="1"/>
    </xf>
    <xf numFmtId="0" fontId="0" fillId="0" borderId="14" xfId="0" applyBorder="1" applyAlignment="1">
      <alignment vertical="center" wrapText="1"/>
    </xf>
    <xf numFmtId="0" fontId="0" fillId="0" borderId="15" xfId="0" applyBorder="1" applyAlignment="1">
      <alignment vertical="center" wrapText="1"/>
    </xf>
    <xf numFmtId="0" fontId="0" fillId="33" borderId="11" xfId="0" applyFill="1" applyBorder="1" applyAlignment="1">
      <alignment horizontal="center" vertical="center"/>
    </xf>
    <xf numFmtId="0" fontId="0" fillId="33" borderId="15" xfId="0" applyFill="1" applyBorder="1" applyAlignment="1">
      <alignment horizontal="center" vertical="center"/>
    </xf>
    <xf numFmtId="0" fontId="0" fillId="33" borderId="16" xfId="0" applyFill="1" applyBorder="1" applyAlignment="1">
      <alignment horizontal="center" vertical="center" wrapText="1"/>
    </xf>
    <xf numFmtId="0" fontId="0" fillId="33" borderId="34" xfId="0" applyFill="1" applyBorder="1" applyAlignment="1">
      <alignment horizontal="center" vertical="center"/>
    </xf>
    <xf numFmtId="0" fontId="0" fillId="35" borderId="10" xfId="0" applyFill="1" applyBorder="1" applyAlignment="1">
      <alignment horizontal="center" vertical="center"/>
    </xf>
    <xf numFmtId="0" fontId="0" fillId="35" borderId="11" xfId="0" applyFill="1" applyBorder="1" applyAlignment="1">
      <alignment horizontal="center" vertical="center"/>
    </xf>
    <xf numFmtId="0" fontId="0" fillId="35" borderId="15" xfId="0" applyFill="1" applyBorder="1" applyAlignment="1">
      <alignment horizontal="center" vertical="center"/>
    </xf>
    <xf numFmtId="0" fontId="0" fillId="33" borderId="11" xfId="0" applyFill="1" applyBorder="1" applyAlignment="1">
      <alignment horizontal="center" vertical="center" wrapText="1"/>
    </xf>
    <xf numFmtId="0" fontId="0" fillId="35" borderId="17" xfId="0" applyFill="1" applyBorder="1" applyAlignment="1">
      <alignment horizontal="center" vertical="center"/>
    </xf>
    <xf numFmtId="0" fontId="0" fillId="35" borderId="13" xfId="0" applyFill="1" applyBorder="1" applyAlignment="1">
      <alignment horizontal="center" vertical="center"/>
    </xf>
    <xf numFmtId="0" fontId="0" fillId="41" borderId="0" xfId="0" applyFill="1" applyAlignment="1">
      <alignment horizontal="left" vertical="center" wrapText="1"/>
    </xf>
    <xf numFmtId="0" fontId="0" fillId="41" borderId="33" xfId="0" applyFill="1" applyBorder="1" applyAlignment="1">
      <alignment horizontal="left" vertical="center" wrapText="1"/>
    </xf>
    <xf numFmtId="0" fontId="0" fillId="41" borderId="0" xfId="0" applyFill="1" applyBorder="1" applyAlignment="1">
      <alignment horizontal="left" vertical="center" wrapText="1"/>
    </xf>
    <xf numFmtId="0" fontId="0" fillId="0" borderId="11"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184" fontId="0" fillId="0" borderId="11" xfId="0" applyNumberFormat="1" applyBorder="1" applyAlignment="1">
      <alignment vertical="center"/>
    </xf>
    <xf numFmtId="184" fontId="0" fillId="0" borderId="14" xfId="0" applyNumberFormat="1" applyBorder="1" applyAlignment="1">
      <alignment vertical="center"/>
    </xf>
    <xf numFmtId="184" fontId="0" fillId="0" borderId="15" xfId="0" applyNumberFormat="1" applyBorder="1" applyAlignment="1">
      <alignment vertical="center"/>
    </xf>
    <xf numFmtId="0" fontId="63" fillId="0" borderId="14" xfId="0" applyFont="1" applyBorder="1" applyAlignment="1">
      <alignment vertical="center" wrapText="1"/>
    </xf>
    <xf numFmtId="0" fontId="63" fillId="0" borderId="15" xfId="0" applyFont="1" applyBorder="1" applyAlignment="1">
      <alignment vertical="center" wrapText="1"/>
    </xf>
    <xf numFmtId="0" fontId="0" fillId="41" borderId="0" xfId="0" applyFill="1" applyBorder="1" applyAlignment="1">
      <alignment horizontal="left" vertical="center" shrinkToFit="1"/>
    </xf>
    <xf numFmtId="184" fontId="0" fillId="0" borderId="11" xfId="0" applyNumberFormat="1" applyBorder="1" applyAlignment="1">
      <alignment vertical="center"/>
    </xf>
    <xf numFmtId="184" fontId="0" fillId="0" borderId="14" xfId="0" applyNumberFormat="1" applyBorder="1" applyAlignment="1">
      <alignment vertical="center"/>
    </xf>
    <xf numFmtId="184" fontId="0" fillId="0" borderId="15" xfId="0" applyNumberFormat="1" applyBorder="1" applyAlignment="1">
      <alignment vertical="center"/>
    </xf>
    <xf numFmtId="0" fontId="0" fillId="0" borderId="11" xfId="0" applyFill="1" applyBorder="1" applyAlignment="1">
      <alignment vertical="center" wrapText="1"/>
    </xf>
    <xf numFmtId="0" fontId="63" fillId="0" borderId="11" xfId="0" applyFont="1" applyFill="1" applyBorder="1" applyAlignment="1">
      <alignment vertical="center" wrapText="1"/>
    </xf>
    <xf numFmtId="0" fontId="63" fillId="0" borderId="14" xfId="0" applyFont="1" applyFill="1" applyBorder="1" applyAlignment="1">
      <alignment vertical="center"/>
    </xf>
    <xf numFmtId="0" fontId="63" fillId="0" borderId="15" xfId="0" applyFont="1" applyFill="1" applyBorder="1" applyAlignment="1">
      <alignment vertical="center"/>
    </xf>
    <xf numFmtId="0" fontId="0" fillId="0" borderId="11" xfId="0" applyFill="1" applyBorder="1" applyAlignment="1">
      <alignment horizontal="left" vertical="center" wrapText="1"/>
    </xf>
    <xf numFmtId="0" fontId="0" fillId="0" borderId="14" xfId="0" applyFill="1" applyBorder="1" applyAlignment="1">
      <alignment horizontal="left" vertical="center" wrapText="1"/>
    </xf>
    <xf numFmtId="0" fontId="0" fillId="0" borderId="15" xfId="0" applyFill="1" applyBorder="1" applyAlignment="1">
      <alignment horizontal="left" vertical="center" wrapText="1"/>
    </xf>
    <xf numFmtId="0" fontId="0" fillId="0" borderId="11" xfId="0" applyBorder="1" applyAlignment="1">
      <alignment horizontal="left" vertical="center"/>
    </xf>
    <xf numFmtId="0" fontId="0" fillId="0" borderId="14" xfId="0" applyBorder="1" applyAlignment="1">
      <alignment horizontal="left" vertical="center"/>
    </xf>
    <xf numFmtId="0" fontId="0" fillId="0" borderId="15" xfId="0" applyBorder="1" applyAlignment="1">
      <alignment horizontal="left" vertical="center"/>
    </xf>
    <xf numFmtId="0" fontId="0" fillId="41" borderId="31" xfId="0" applyFill="1" applyBorder="1" applyAlignment="1">
      <alignment horizontal="left" vertical="center" wrapText="1"/>
    </xf>
    <xf numFmtId="0" fontId="0" fillId="35" borderId="16" xfId="0" applyFill="1" applyBorder="1" applyAlignment="1">
      <alignment horizontal="center" vertical="center"/>
    </xf>
    <xf numFmtId="0" fontId="0" fillId="35" borderId="34" xfId="0" applyFill="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桁区切り [0.0]" xfId="49"/>
    <cellStyle name="Comma" xfId="50"/>
    <cellStyle name="見出し 1" xfId="51"/>
    <cellStyle name="見出し 2" xfId="52"/>
    <cellStyle name="見出し 3" xfId="53"/>
    <cellStyle name="見出し 4" xfId="54"/>
    <cellStyle name="見出し１" xfId="55"/>
    <cellStyle name="集計" xfId="56"/>
    <cellStyle name="出力" xfId="57"/>
    <cellStyle name="説明文" xfId="58"/>
    <cellStyle name="Currency [0]" xfId="59"/>
    <cellStyle name="Currency" xfId="60"/>
    <cellStyle name="入力" xfId="61"/>
    <cellStyle name="標準 2" xfId="62"/>
    <cellStyle name="表?-?-?"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445"/>
          <c:y val="0.06575"/>
          <c:w val="0.8245"/>
          <c:h val="0.92175"/>
        </c:manualLayout>
      </c:layout>
      <c:barChart>
        <c:barDir val="col"/>
        <c:grouping val="stacked"/>
        <c:varyColors val="0"/>
        <c:ser>
          <c:idx val="0"/>
          <c:order val="0"/>
          <c:tx>
            <c:strRef>
              <c:f>'大都市圏中心部'!$L$249</c:f>
              <c:strCache>
                <c:ptCount val="1"/>
                <c:pt idx="0">
                  <c:v>住宅</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'大都市圏中心部'!$M$248:$O$248</c:f>
              <c:strCache/>
            </c:strRef>
          </c:cat>
          <c:val>
            <c:numRef>
              <c:f>'大都市圏中心部'!$M$249:$O$249</c:f>
              <c:numCache/>
            </c:numRef>
          </c:val>
        </c:ser>
        <c:ser>
          <c:idx val="1"/>
          <c:order val="1"/>
          <c:tx>
            <c:strRef>
              <c:f>'大都市圏中心部'!$L$250</c:f>
              <c:strCache>
                <c:ptCount val="1"/>
                <c:pt idx="0">
                  <c:v>業務</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'大都市圏中心部'!$M$248:$O$248</c:f>
              <c:strCache/>
            </c:strRef>
          </c:cat>
          <c:val>
            <c:numRef>
              <c:f>'大都市圏中心部'!$M$250:$O$250</c:f>
              <c:numCache/>
            </c:numRef>
          </c:val>
        </c:ser>
        <c:ser>
          <c:idx val="2"/>
          <c:order val="2"/>
          <c:tx>
            <c:strRef>
              <c:f>'大都市圏中心部'!$L$251</c:f>
              <c:strCache>
                <c:ptCount val="1"/>
                <c:pt idx="0">
                  <c:v>商業</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'大都市圏中心部'!$M$248:$O$248</c:f>
              <c:strCache/>
            </c:strRef>
          </c:cat>
          <c:val>
            <c:numRef>
              <c:f>'大都市圏中心部'!$M$251:$O$251</c:f>
              <c:numCache/>
            </c:numRef>
          </c:val>
        </c:ser>
        <c:ser>
          <c:idx val="3"/>
          <c:order val="3"/>
          <c:tx>
            <c:strRef>
              <c:f>'大都市圏中心部'!$L$252</c:f>
              <c:strCache>
                <c:ptCount val="1"/>
                <c:pt idx="0">
                  <c:v>医療</c:v>
                </c:pt>
              </c:strCache>
            </c:strRef>
          </c:tx>
          <c:spPr>
            <a:solidFill>
              <a:srgbClr val="8064A2"/>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'大都市圏中心部'!$M$248:$O$248</c:f>
              <c:strCache/>
            </c:strRef>
          </c:cat>
          <c:val>
            <c:numRef>
              <c:f>'大都市圏中心部'!$M$252:$O$252</c:f>
              <c:numCache/>
            </c:numRef>
          </c:val>
        </c:ser>
        <c:overlap val="100"/>
        <c:axId val="26160305"/>
        <c:axId val="34116154"/>
      </c:barChart>
      <c:catAx>
        <c:axId val="26160305"/>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crossAx val="34116154"/>
        <c:crosses val="autoZero"/>
        <c:auto val="1"/>
        <c:lblOffset val="100"/>
        <c:tickLblSkip val="1"/>
        <c:noMultiLvlLbl val="0"/>
      </c:catAx>
      <c:valAx>
        <c:axId val="34116154"/>
        <c:scaling>
          <c:orientation val="minMax"/>
        </c:scaling>
        <c:axPos val="l"/>
        <c:title>
          <c:tx>
            <c:rich>
              <a:bodyPr vert="horz" rot="-5400000" anchor="ctr"/>
              <a:lstStyle/>
              <a:p>
                <a:pPr algn="ctr">
                  <a:defRPr/>
                </a:pPr>
                <a:r>
                  <a:rPr lang="en-US" cap="none" sz="1200" b="0" i="0" u="none" baseline="0">
                    <a:solidFill>
                      <a:srgbClr val="000000"/>
                    </a:solidFill>
                    <a:latin typeface="ＭＳ Ｐゴシック"/>
                    <a:ea typeface="ＭＳ Ｐゴシック"/>
                    <a:cs typeface="ＭＳ Ｐゴシック"/>
                  </a:rPr>
                  <a:t>CO2</a:t>
                </a:r>
                <a:r>
                  <a:rPr lang="en-US" cap="none" sz="1200" b="0" i="0" u="none" baseline="0">
                    <a:solidFill>
                      <a:srgbClr val="000000"/>
                    </a:solidFill>
                    <a:latin typeface="ＭＳ Ｐゴシック"/>
                    <a:ea typeface="ＭＳ Ｐゴシック"/>
                    <a:cs typeface="ＭＳ Ｐゴシック"/>
                  </a:rPr>
                  <a:t>排出量（</a:t>
                </a:r>
                <a:r>
                  <a:rPr lang="en-US" cap="none" sz="1200" b="0" i="0" u="none" baseline="0">
                    <a:solidFill>
                      <a:srgbClr val="000000"/>
                    </a:solidFill>
                    <a:latin typeface="ＭＳ Ｐゴシック"/>
                    <a:ea typeface="ＭＳ Ｐゴシック"/>
                    <a:cs typeface="ＭＳ Ｐゴシック"/>
                  </a:rPr>
                  <a:t>t-CO2/</a:t>
                </a:r>
                <a:r>
                  <a:rPr lang="en-US" cap="none" sz="1200" b="0" i="0" u="none" baseline="0">
                    <a:solidFill>
                      <a:srgbClr val="000000"/>
                    </a:solidFill>
                    <a:latin typeface="ＭＳ Ｐゴシック"/>
                    <a:ea typeface="ＭＳ Ｐゴシック"/>
                    <a:cs typeface="ＭＳ Ｐゴシック"/>
                  </a:rPr>
                  <a:t>年）</a:t>
                </a:r>
              </a:p>
            </c:rich>
          </c:tx>
          <c:layout>
            <c:manualLayout>
              <c:xMode val="factor"/>
              <c:yMode val="factor"/>
              <c:x val="-0.00325"/>
              <c:y val="-0.0007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26160305"/>
        <c:crossesAt val="1"/>
        <c:crossBetween val="between"/>
        <c:dispUnits/>
      </c:valAx>
      <c:spPr>
        <a:noFill/>
        <a:ln w="12700">
          <a:solidFill>
            <a:srgbClr val="808080"/>
          </a:solidFill>
        </a:ln>
      </c:spPr>
    </c:plotArea>
    <c:legend>
      <c:legendPos val="b"/>
      <c:layout>
        <c:manualLayout>
          <c:xMode val="edge"/>
          <c:yMode val="edge"/>
          <c:x val="0.44775"/>
          <c:y val="0"/>
          <c:w val="0.28075"/>
          <c:h val="0.04775"/>
        </c:manualLayout>
      </c:layout>
      <c:overlay val="0"/>
      <c:spPr>
        <a:solidFill>
          <a:srgbClr val="FFFFFF"/>
        </a:solidFill>
        <a:ln w="3175">
          <a:solidFill>
            <a:srgbClr val="000000"/>
          </a:solid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175"/>
          <c:y val="0.10525"/>
          <c:w val="0.84925"/>
          <c:h val="0.887"/>
        </c:manualLayout>
      </c:layout>
      <c:barChart>
        <c:barDir val="col"/>
        <c:grouping val="stacked"/>
        <c:varyColors val="0"/>
        <c:ser>
          <c:idx val="0"/>
          <c:order val="0"/>
          <c:tx>
            <c:strRef>
              <c:f>'大都市圏中心部'!$L$253</c:f>
              <c:strCache>
                <c:ptCount val="1"/>
                <c:pt idx="0">
                  <c:v>合計</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'大都市圏中心部'!$M$248:$O$248</c:f>
              <c:strCache/>
            </c:strRef>
          </c:cat>
          <c:val>
            <c:numRef>
              <c:f>'大都市圏中心部'!$M$253:$O$253</c:f>
              <c:numCache/>
            </c:numRef>
          </c:val>
        </c:ser>
        <c:overlap val="100"/>
        <c:axId val="38609931"/>
        <c:axId val="11945060"/>
      </c:barChart>
      <c:catAx>
        <c:axId val="38609931"/>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crossAx val="11945060"/>
        <c:crosses val="autoZero"/>
        <c:auto val="1"/>
        <c:lblOffset val="100"/>
        <c:tickLblSkip val="1"/>
        <c:noMultiLvlLbl val="0"/>
      </c:catAx>
      <c:valAx>
        <c:axId val="11945060"/>
        <c:scaling>
          <c:orientation val="minMax"/>
        </c:scaling>
        <c:axPos val="l"/>
        <c:title>
          <c:tx>
            <c:rich>
              <a:bodyPr vert="horz" rot="-5400000" anchor="ctr"/>
              <a:lstStyle/>
              <a:p>
                <a:pPr algn="ctr">
                  <a:defRPr/>
                </a:pPr>
                <a:r>
                  <a:rPr lang="en-US" cap="none" sz="1200" b="0" i="0" u="none" baseline="0">
                    <a:solidFill>
                      <a:srgbClr val="000000"/>
                    </a:solidFill>
                    <a:latin typeface="ＭＳ Ｐゴシック"/>
                    <a:ea typeface="ＭＳ Ｐゴシック"/>
                    <a:cs typeface="ＭＳ Ｐゴシック"/>
                  </a:rPr>
                  <a:t>CO2</a:t>
                </a:r>
                <a:r>
                  <a:rPr lang="en-US" cap="none" sz="1200" b="0" i="0" u="none" baseline="0">
                    <a:solidFill>
                      <a:srgbClr val="000000"/>
                    </a:solidFill>
                    <a:latin typeface="ＭＳ Ｐゴシック"/>
                    <a:ea typeface="ＭＳ Ｐゴシック"/>
                    <a:cs typeface="ＭＳ Ｐゴシック"/>
                  </a:rPr>
                  <a:t>排出量（</a:t>
                </a:r>
                <a:r>
                  <a:rPr lang="en-US" cap="none" sz="1200" b="0" i="0" u="none" baseline="0">
                    <a:solidFill>
                      <a:srgbClr val="000000"/>
                    </a:solidFill>
                    <a:latin typeface="ＭＳ Ｐゴシック"/>
                    <a:ea typeface="ＭＳ Ｐゴシック"/>
                    <a:cs typeface="ＭＳ Ｐゴシック"/>
                  </a:rPr>
                  <a:t>t-CO2/</a:t>
                </a:r>
                <a:r>
                  <a:rPr lang="en-US" cap="none" sz="1200" b="0" i="0" u="none" baseline="0">
                    <a:solidFill>
                      <a:srgbClr val="000000"/>
                    </a:solidFill>
                    <a:latin typeface="ＭＳ Ｐゴシック"/>
                    <a:ea typeface="ＭＳ Ｐゴシック"/>
                    <a:cs typeface="ＭＳ Ｐゴシック"/>
                  </a:rPr>
                  <a:t>年）</a:t>
                </a:r>
              </a:p>
            </c:rich>
          </c:tx>
          <c:layout>
            <c:manualLayout>
              <c:xMode val="factor"/>
              <c:yMode val="factor"/>
              <c:x val="-0.00275"/>
              <c:y val="-0.0007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38609931"/>
        <c:crossesAt val="1"/>
        <c:crossBetween val="between"/>
        <c:dispUnits/>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475"/>
          <c:y val="0.06575"/>
          <c:w val="0.81425"/>
          <c:h val="0.92175"/>
        </c:manualLayout>
      </c:layout>
      <c:barChart>
        <c:barDir val="col"/>
        <c:grouping val="stacked"/>
        <c:varyColors val="0"/>
        <c:ser>
          <c:idx val="0"/>
          <c:order val="0"/>
          <c:tx>
            <c:strRef>
              <c:f>'大都市圏郊外部'!$L$249</c:f>
              <c:strCache>
                <c:ptCount val="1"/>
                <c:pt idx="0">
                  <c:v>住宅</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'大都市圏郊外部'!$M$248:$O$248</c:f>
              <c:strCache/>
            </c:strRef>
          </c:cat>
          <c:val>
            <c:numRef>
              <c:f>'大都市圏郊外部'!$M$249:$O$249</c:f>
              <c:numCache/>
            </c:numRef>
          </c:val>
        </c:ser>
        <c:ser>
          <c:idx val="1"/>
          <c:order val="1"/>
          <c:tx>
            <c:strRef>
              <c:f>'大都市圏郊外部'!$L$250</c:f>
              <c:strCache>
                <c:ptCount val="1"/>
                <c:pt idx="0">
                  <c:v>業務</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'大都市圏郊外部'!$M$248:$O$248</c:f>
              <c:strCache/>
            </c:strRef>
          </c:cat>
          <c:val>
            <c:numRef>
              <c:f>'大都市圏郊外部'!$M$250:$O$250</c:f>
              <c:numCache/>
            </c:numRef>
          </c:val>
        </c:ser>
        <c:ser>
          <c:idx val="2"/>
          <c:order val="2"/>
          <c:tx>
            <c:strRef>
              <c:f>'大都市圏郊外部'!$L$251</c:f>
              <c:strCache>
                <c:ptCount val="1"/>
                <c:pt idx="0">
                  <c:v>商業</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'大都市圏郊外部'!$M$248:$O$248</c:f>
              <c:strCache/>
            </c:strRef>
          </c:cat>
          <c:val>
            <c:numRef>
              <c:f>'大都市圏郊外部'!$M$251:$O$251</c:f>
              <c:numCache/>
            </c:numRef>
          </c:val>
        </c:ser>
        <c:ser>
          <c:idx val="3"/>
          <c:order val="3"/>
          <c:tx>
            <c:strRef>
              <c:f>'大都市圏郊外部'!$L$252</c:f>
              <c:strCache>
                <c:ptCount val="1"/>
                <c:pt idx="0">
                  <c:v>医療</c:v>
                </c:pt>
              </c:strCache>
            </c:strRef>
          </c:tx>
          <c:spPr>
            <a:solidFill>
              <a:srgbClr val="8064A2"/>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'大都市圏郊外部'!$M$248:$O$248</c:f>
              <c:strCache/>
            </c:strRef>
          </c:cat>
          <c:val>
            <c:numRef>
              <c:f>'大都市圏郊外部'!$M$252:$O$252</c:f>
              <c:numCache/>
            </c:numRef>
          </c:val>
        </c:ser>
        <c:overlap val="100"/>
        <c:axId val="40396677"/>
        <c:axId val="28025774"/>
      </c:barChart>
      <c:catAx>
        <c:axId val="40396677"/>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crossAx val="28025774"/>
        <c:crosses val="autoZero"/>
        <c:auto val="1"/>
        <c:lblOffset val="100"/>
        <c:tickLblSkip val="1"/>
        <c:noMultiLvlLbl val="0"/>
      </c:catAx>
      <c:valAx>
        <c:axId val="28025774"/>
        <c:scaling>
          <c:orientation val="minMax"/>
        </c:scaling>
        <c:axPos val="l"/>
        <c:title>
          <c:tx>
            <c:rich>
              <a:bodyPr vert="horz" rot="-5400000" anchor="ctr"/>
              <a:lstStyle/>
              <a:p>
                <a:pPr algn="ctr">
                  <a:defRPr/>
                </a:pPr>
                <a:r>
                  <a:rPr lang="en-US" cap="none" sz="1200" b="0" i="0" u="none" baseline="0">
                    <a:solidFill>
                      <a:srgbClr val="000000"/>
                    </a:solidFill>
                    <a:latin typeface="ＭＳ Ｐゴシック"/>
                    <a:ea typeface="ＭＳ Ｐゴシック"/>
                    <a:cs typeface="ＭＳ Ｐゴシック"/>
                  </a:rPr>
                  <a:t>CO2</a:t>
                </a:r>
                <a:r>
                  <a:rPr lang="en-US" cap="none" sz="1200" b="0" i="0" u="none" baseline="0">
                    <a:solidFill>
                      <a:srgbClr val="000000"/>
                    </a:solidFill>
                    <a:latin typeface="ＭＳ Ｐゴシック"/>
                    <a:ea typeface="ＭＳ Ｐゴシック"/>
                    <a:cs typeface="ＭＳ Ｐゴシック"/>
                  </a:rPr>
                  <a:t>排出量（</a:t>
                </a:r>
                <a:r>
                  <a:rPr lang="en-US" cap="none" sz="1200" b="0" i="0" u="none" baseline="0">
                    <a:solidFill>
                      <a:srgbClr val="000000"/>
                    </a:solidFill>
                    <a:latin typeface="ＭＳ Ｐゴシック"/>
                    <a:ea typeface="ＭＳ Ｐゴシック"/>
                    <a:cs typeface="ＭＳ Ｐゴシック"/>
                  </a:rPr>
                  <a:t>t-CO2/</a:t>
                </a:r>
                <a:r>
                  <a:rPr lang="en-US" cap="none" sz="1200" b="0" i="0" u="none" baseline="0">
                    <a:solidFill>
                      <a:srgbClr val="000000"/>
                    </a:solidFill>
                    <a:latin typeface="ＭＳ Ｐゴシック"/>
                    <a:ea typeface="ＭＳ Ｐゴシック"/>
                    <a:cs typeface="ＭＳ Ｐゴシック"/>
                  </a:rPr>
                  <a:t>年）</a:t>
                </a:r>
              </a:p>
            </c:rich>
          </c:tx>
          <c:layout>
            <c:manualLayout>
              <c:xMode val="factor"/>
              <c:yMode val="factor"/>
              <c:x val="-0.0065"/>
              <c:y val="-0.0007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40396677"/>
        <c:crossesAt val="1"/>
        <c:crossBetween val="between"/>
        <c:dispUnits/>
      </c:valAx>
      <c:spPr>
        <a:noFill/>
        <a:ln w="12700">
          <a:solidFill>
            <a:srgbClr val="808080"/>
          </a:solidFill>
        </a:ln>
      </c:spPr>
    </c:plotArea>
    <c:legend>
      <c:legendPos val="b"/>
      <c:layout>
        <c:manualLayout>
          <c:xMode val="edge"/>
          <c:yMode val="edge"/>
          <c:x val="0.4465"/>
          <c:y val="0"/>
          <c:w val="0.28075"/>
          <c:h val="0.04775"/>
        </c:manualLayout>
      </c:layout>
      <c:overlay val="0"/>
      <c:spPr>
        <a:solidFill>
          <a:srgbClr val="FFFFFF"/>
        </a:solidFill>
        <a:ln w="3175">
          <a:solidFill>
            <a:srgbClr val="000000"/>
          </a:solid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3125"/>
          <c:y val="0.10525"/>
          <c:w val="0.83975"/>
          <c:h val="0.887"/>
        </c:manualLayout>
      </c:layout>
      <c:barChart>
        <c:barDir val="col"/>
        <c:grouping val="stacked"/>
        <c:varyColors val="0"/>
        <c:ser>
          <c:idx val="0"/>
          <c:order val="0"/>
          <c:tx>
            <c:strRef>
              <c:f>'大都市圏郊外部'!$L$253</c:f>
              <c:strCache>
                <c:ptCount val="1"/>
                <c:pt idx="0">
                  <c:v>合計</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'大都市圏郊外部'!$M$248:$O$248</c:f>
              <c:strCache/>
            </c:strRef>
          </c:cat>
          <c:val>
            <c:numRef>
              <c:f>'大都市圏郊外部'!$M$253:$O$253</c:f>
              <c:numCache/>
            </c:numRef>
          </c:val>
        </c:ser>
        <c:overlap val="100"/>
        <c:axId val="50905375"/>
        <c:axId val="55495192"/>
      </c:barChart>
      <c:catAx>
        <c:axId val="50905375"/>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crossAx val="55495192"/>
        <c:crosses val="autoZero"/>
        <c:auto val="1"/>
        <c:lblOffset val="100"/>
        <c:tickLblSkip val="1"/>
        <c:noMultiLvlLbl val="0"/>
      </c:catAx>
      <c:valAx>
        <c:axId val="55495192"/>
        <c:scaling>
          <c:orientation val="minMax"/>
        </c:scaling>
        <c:axPos val="l"/>
        <c:title>
          <c:tx>
            <c:rich>
              <a:bodyPr vert="horz" rot="-5400000" anchor="ctr"/>
              <a:lstStyle/>
              <a:p>
                <a:pPr algn="ctr">
                  <a:defRPr/>
                </a:pPr>
                <a:r>
                  <a:rPr lang="en-US" cap="none" sz="1200" b="0" i="0" u="none" baseline="0">
                    <a:solidFill>
                      <a:srgbClr val="000000"/>
                    </a:solidFill>
                    <a:latin typeface="ＭＳ Ｐゴシック"/>
                    <a:ea typeface="ＭＳ Ｐゴシック"/>
                    <a:cs typeface="ＭＳ Ｐゴシック"/>
                  </a:rPr>
                  <a:t>CO2</a:t>
                </a:r>
                <a:r>
                  <a:rPr lang="en-US" cap="none" sz="1200" b="0" i="0" u="none" baseline="0">
                    <a:solidFill>
                      <a:srgbClr val="000000"/>
                    </a:solidFill>
                    <a:latin typeface="ＭＳ Ｐゴシック"/>
                    <a:ea typeface="ＭＳ Ｐゴシック"/>
                    <a:cs typeface="ＭＳ Ｐゴシック"/>
                  </a:rPr>
                  <a:t>排出量（</a:t>
                </a:r>
                <a:r>
                  <a:rPr lang="en-US" cap="none" sz="1200" b="0" i="0" u="none" baseline="0">
                    <a:solidFill>
                      <a:srgbClr val="000000"/>
                    </a:solidFill>
                    <a:latin typeface="ＭＳ Ｐゴシック"/>
                    <a:ea typeface="ＭＳ Ｐゴシック"/>
                    <a:cs typeface="ＭＳ Ｐゴシック"/>
                  </a:rPr>
                  <a:t>t-CO2/</a:t>
                </a:r>
                <a:r>
                  <a:rPr lang="en-US" cap="none" sz="1200" b="0" i="0" u="none" baseline="0">
                    <a:solidFill>
                      <a:srgbClr val="000000"/>
                    </a:solidFill>
                    <a:latin typeface="ＭＳ Ｐゴシック"/>
                    <a:ea typeface="ＭＳ Ｐゴシック"/>
                    <a:cs typeface="ＭＳ Ｐゴシック"/>
                  </a:rPr>
                  <a:t>年）</a:t>
                </a:r>
              </a:p>
            </c:rich>
          </c:tx>
          <c:layout>
            <c:manualLayout>
              <c:xMode val="factor"/>
              <c:yMode val="factor"/>
              <c:x val="-0.00625"/>
              <c:y val="-0.0007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50905375"/>
        <c:crossesAt val="1"/>
        <c:crossBetween val="between"/>
        <c:dispUnits/>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445"/>
          <c:y val="0.06575"/>
          <c:w val="0.8245"/>
          <c:h val="0.92175"/>
        </c:manualLayout>
      </c:layout>
      <c:barChart>
        <c:barDir val="col"/>
        <c:grouping val="stacked"/>
        <c:varyColors val="0"/>
        <c:ser>
          <c:idx val="0"/>
          <c:order val="0"/>
          <c:tx>
            <c:strRef>
              <c:f>'地方都市'!$L$249</c:f>
              <c:strCache>
                <c:ptCount val="1"/>
                <c:pt idx="0">
                  <c:v>住宅</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'地方都市'!$M$248:$O$248</c:f>
              <c:strCache/>
            </c:strRef>
          </c:cat>
          <c:val>
            <c:numRef>
              <c:f>'地方都市'!$M$249:$O$249</c:f>
              <c:numCache/>
            </c:numRef>
          </c:val>
        </c:ser>
        <c:ser>
          <c:idx val="1"/>
          <c:order val="1"/>
          <c:tx>
            <c:strRef>
              <c:f>'地方都市'!$L$250</c:f>
              <c:strCache>
                <c:ptCount val="1"/>
                <c:pt idx="0">
                  <c:v>業務</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'地方都市'!$M$248:$O$248</c:f>
              <c:strCache/>
            </c:strRef>
          </c:cat>
          <c:val>
            <c:numRef>
              <c:f>'地方都市'!$M$250:$O$250</c:f>
              <c:numCache/>
            </c:numRef>
          </c:val>
        </c:ser>
        <c:ser>
          <c:idx val="2"/>
          <c:order val="2"/>
          <c:tx>
            <c:strRef>
              <c:f>'地方都市'!$L$251</c:f>
              <c:strCache>
                <c:ptCount val="1"/>
                <c:pt idx="0">
                  <c:v>商業</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'地方都市'!$M$248:$O$248</c:f>
              <c:strCache/>
            </c:strRef>
          </c:cat>
          <c:val>
            <c:numRef>
              <c:f>'地方都市'!$M$251:$O$251</c:f>
              <c:numCache/>
            </c:numRef>
          </c:val>
        </c:ser>
        <c:ser>
          <c:idx val="3"/>
          <c:order val="3"/>
          <c:tx>
            <c:strRef>
              <c:f>'地方都市'!$L$252</c:f>
              <c:strCache>
                <c:ptCount val="1"/>
                <c:pt idx="0">
                  <c:v>医療</c:v>
                </c:pt>
              </c:strCache>
            </c:strRef>
          </c:tx>
          <c:spPr>
            <a:solidFill>
              <a:srgbClr val="8064A2"/>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'地方都市'!$M$248:$O$248</c:f>
              <c:strCache/>
            </c:strRef>
          </c:cat>
          <c:val>
            <c:numRef>
              <c:f>'地方都市'!$M$252:$O$252</c:f>
              <c:numCache/>
            </c:numRef>
          </c:val>
        </c:ser>
        <c:overlap val="100"/>
        <c:axId val="29694681"/>
        <c:axId val="65925538"/>
      </c:barChart>
      <c:catAx>
        <c:axId val="29694681"/>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crossAx val="65925538"/>
        <c:crosses val="autoZero"/>
        <c:auto val="1"/>
        <c:lblOffset val="100"/>
        <c:tickLblSkip val="1"/>
        <c:noMultiLvlLbl val="0"/>
      </c:catAx>
      <c:valAx>
        <c:axId val="65925538"/>
        <c:scaling>
          <c:orientation val="minMax"/>
        </c:scaling>
        <c:axPos val="l"/>
        <c:title>
          <c:tx>
            <c:rich>
              <a:bodyPr vert="horz" rot="-5400000" anchor="ctr"/>
              <a:lstStyle/>
              <a:p>
                <a:pPr algn="ctr">
                  <a:defRPr/>
                </a:pPr>
                <a:r>
                  <a:rPr lang="en-US" cap="none" sz="1200" b="0" i="0" u="none" baseline="0">
                    <a:solidFill>
                      <a:srgbClr val="000000"/>
                    </a:solidFill>
                    <a:latin typeface="ＭＳ Ｐゴシック"/>
                    <a:ea typeface="ＭＳ Ｐゴシック"/>
                    <a:cs typeface="ＭＳ Ｐゴシック"/>
                  </a:rPr>
                  <a:t>CO2</a:t>
                </a:r>
                <a:r>
                  <a:rPr lang="en-US" cap="none" sz="1200" b="0" i="0" u="none" baseline="0">
                    <a:solidFill>
                      <a:srgbClr val="000000"/>
                    </a:solidFill>
                    <a:latin typeface="ＭＳ Ｐゴシック"/>
                    <a:ea typeface="ＭＳ Ｐゴシック"/>
                    <a:cs typeface="ＭＳ Ｐゴシック"/>
                  </a:rPr>
                  <a:t>排出量（</a:t>
                </a:r>
                <a:r>
                  <a:rPr lang="en-US" cap="none" sz="1200" b="0" i="0" u="none" baseline="0">
                    <a:solidFill>
                      <a:srgbClr val="000000"/>
                    </a:solidFill>
                    <a:latin typeface="ＭＳ Ｐゴシック"/>
                    <a:ea typeface="ＭＳ Ｐゴシック"/>
                    <a:cs typeface="ＭＳ Ｐゴシック"/>
                  </a:rPr>
                  <a:t>t-CO2/</a:t>
                </a:r>
                <a:r>
                  <a:rPr lang="en-US" cap="none" sz="1200" b="0" i="0" u="none" baseline="0">
                    <a:solidFill>
                      <a:srgbClr val="000000"/>
                    </a:solidFill>
                    <a:latin typeface="ＭＳ Ｐゴシック"/>
                    <a:ea typeface="ＭＳ Ｐゴシック"/>
                    <a:cs typeface="ＭＳ Ｐゴシック"/>
                  </a:rPr>
                  <a:t>年）</a:t>
                </a:r>
              </a:p>
            </c:rich>
          </c:tx>
          <c:layout>
            <c:manualLayout>
              <c:xMode val="factor"/>
              <c:yMode val="factor"/>
              <c:x val="-0.00325"/>
              <c:y val="-0.0007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29694681"/>
        <c:crossesAt val="1"/>
        <c:crossBetween val="between"/>
        <c:dispUnits/>
      </c:valAx>
      <c:spPr>
        <a:noFill/>
        <a:ln w="12700">
          <a:solidFill>
            <a:srgbClr val="808080"/>
          </a:solidFill>
        </a:ln>
      </c:spPr>
    </c:plotArea>
    <c:legend>
      <c:legendPos val="b"/>
      <c:layout>
        <c:manualLayout>
          <c:xMode val="edge"/>
          <c:yMode val="edge"/>
          <c:x val="0.44775"/>
          <c:y val="0"/>
          <c:w val="0.28075"/>
          <c:h val="0.04775"/>
        </c:manualLayout>
      </c:layout>
      <c:overlay val="0"/>
      <c:spPr>
        <a:solidFill>
          <a:srgbClr val="FFFFFF"/>
        </a:solidFill>
        <a:ln w="3175">
          <a:solidFill>
            <a:srgbClr val="000000"/>
          </a:solid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175"/>
          <c:y val="0.10525"/>
          <c:w val="0.84925"/>
          <c:h val="0.887"/>
        </c:manualLayout>
      </c:layout>
      <c:barChart>
        <c:barDir val="col"/>
        <c:grouping val="stacked"/>
        <c:varyColors val="0"/>
        <c:ser>
          <c:idx val="0"/>
          <c:order val="0"/>
          <c:tx>
            <c:strRef>
              <c:f>'地方都市'!$L$253</c:f>
              <c:strCache>
                <c:ptCount val="1"/>
                <c:pt idx="0">
                  <c:v>合計</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'地方都市'!$M$248:$O$248</c:f>
              <c:strCache/>
            </c:strRef>
          </c:cat>
          <c:val>
            <c:numRef>
              <c:f>'地方都市'!$M$253:$O$253</c:f>
              <c:numCache/>
            </c:numRef>
          </c:val>
        </c:ser>
        <c:overlap val="100"/>
        <c:axId val="56458931"/>
        <c:axId val="38368332"/>
      </c:barChart>
      <c:catAx>
        <c:axId val="56458931"/>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crossAx val="38368332"/>
        <c:crosses val="autoZero"/>
        <c:auto val="1"/>
        <c:lblOffset val="100"/>
        <c:tickLblSkip val="1"/>
        <c:noMultiLvlLbl val="0"/>
      </c:catAx>
      <c:valAx>
        <c:axId val="38368332"/>
        <c:scaling>
          <c:orientation val="minMax"/>
        </c:scaling>
        <c:axPos val="l"/>
        <c:title>
          <c:tx>
            <c:rich>
              <a:bodyPr vert="horz" rot="-5400000" anchor="ctr"/>
              <a:lstStyle/>
              <a:p>
                <a:pPr algn="ctr">
                  <a:defRPr/>
                </a:pPr>
                <a:r>
                  <a:rPr lang="en-US" cap="none" sz="1200" b="0" i="0" u="none" baseline="0">
                    <a:solidFill>
                      <a:srgbClr val="000000"/>
                    </a:solidFill>
                    <a:latin typeface="ＭＳ Ｐゴシック"/>
                    <a:ea typeface="ＭＳ Ｐゴシック"/>
                    <a:cs typeface="ＭＳ Ｐゴシック"/>
                  </a:rPr>
                  <a:t>CO2</a:t>
                </a:r>
                <a:r>
                  <a:rPr lang="en-US" cap="none" sz="1200" b="0" i="0" u="none" baseline="0">
                    <a:solidFill>
                      <a:srgbClr val="000000"/>
                    </a:solidFill>
                    <a:latin typeface="ＭＳ Ｐゴシック"/>
                    <a:ea typeface="ＭＳ Ｐゴシック"/>
                    <a:cs typeface="ＭＳ Ｐゴシック"/>
                  </a:rPr>
                  <a:t>排出量（</a:t>
                </a:r>
                <a:r>
                  <a:rPr lang="en-US" cap="none" sz="1200" b="0" i="0" u="none" baseline="0">
                    <a:solidFill>
                      <a:srgbClr val="000000"/>
                    </a:solidFill>
                    <a:latin typeface="ＭＳ Ｐゴシック"/>
                    <a:ea typeface="ＭＳ Ｐゴシック"/>
                    <a:cs typeface="ＭＳ Ｐゴシック"/>
                  </a:rPr>
                  <a:t>t-CO2/</a:t>
                </a:r>
                <a:r>
                  <a:rPr lang="en-US" cap="none" sz="1200" b="0" i="0" u="none" baseline="0">
                    <a:solidFill>
                      <a:srgbClr val="000000"/>
                    </a:solidFill>
                    <a:latin typeface="ＭＳ Ｐゴシック"/>
                    <a:ea typeface="ＭＳ Ｐゴシック"/>
                    <a:cs typeface="ＭＳ Ｐゴシック"/>
                  </a:rPr>
                  <a:t>年）</a:t>
                </a:r>
              </a:p>
            </c:rich>
          </c:tx>
          <c:layout>
            <c:manualLayout>
              <c:xMode val="factor"/>
              <c:yMode val="factor"/>
              <c:x val="-0.00275"/>
              <c:y val="-0.0007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56458931"/>
        <c:crossesAt val="1"/>
        <c:crossBetween val="between"/>
        <c:dispUnits/>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209550</xdr:colOff>
      <xdr:row>11</xdr:row>
      <xdr:rowOff>47625</xdr:rowOff>
    </xdr:from>
    <xdr:to>
      <xdr:col>1</xdr:col>
      <xdr:colOff>790575</xdr:colOff>
      <xdr:row>11</xdr:row>
      <xdr:rowOff>266700</xdr:rowOff>
    </xdr:to>
    <xdr:sp>
      <xdr:nvSpPr>
        <xdr:cNvPr id="1" name="正方形/長方形 8"/>
        <xdr:cNvSpPr>
          <a:spLocks/>
        </xdr:cNvSpPr>
      </xdr:nvSpPr>
      <xdr:spPr>
        <a:xfrm>
          <a:off x="371475" y="3600450"/>
          <a:ext cx="581025" cy="219075"/>
        </a:xfrm>
        <a:prstGeom prst="rect">
          <a:avLst/>
        </a:prstGeom>
        <a:solidFill>
          <a:srgbClr val="FF99CC"/>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1</xdr:col>
      <xdr:colOff>9525</xdr:colOff>
      <xdr:row>30</xdr:row>
      <xdr:rowOff>76200</xdr:rowOff>
    </xdr:from>
    <xdr:to>
      <xdr:col>5</xdr:col>
      <xdr:colOff>228600</xdr:colOff>
      <xdr:row>43</xdr:row>
      <xdr:rowOff>123825</xdr:rowOff>
    </xdr:to>
    <xdr:pic>
      <xdr:nvPicPr>
        <xdr:cNvPr id="2" name="Picture 1"/>
        <xdr:cNvPicPr preferRelativeResize="1">
          <a:picLocks noChangeAspect="1"/>
        </xdr:cNvPicPr>
      </xdr:nvPicPr>
      <xdr:blipFill>
        <a:blip r:embed="rId1"/>
        <a:stretch>
          <a:fillRect/>
        </a:stretch>
      </xdr:blipFill>
      <xdr:spPr>
        <a:xfrm>
          <a:off x="171450" y="9248775"/>
          <a:ext cx="6400800" cy="4010025"/>
        </a:xfrm>
        <a:prstGeom prst="rect">
          <a:avLst/>
        </a:prstGeom>
        <a:noFill/>
        <a:ln w="9525" cmpd="sng">
          <a:noFill/>
        </a:ln>
      </xdr:spPr>
    </xdr:pic>
    <xdr:clientData/>
  </xdr:twoCellAnchor>
  <xdr:twoCellAnchor>
    <xdr:from>
      <xdr:col>1</xdr:col>
      <xdr:colOff>200025</xdr:colOff>
      <xdr:row>23</xdr:row>
      <xdr:rowOff>57150</xdr:rowOff>
    </xdr:from>
    <xdr:to>
      <xdr:col>3</xdr:col>
      <xdr:colOff>1143000</xdr:colOff>
      <xdr:row>26</xdr:row>
      <xdr:rowOff>247650</xdr:rowOff>
    </xdr:to>
    <xdr:sp>
      <xdr:nvSpPr>
        <xdr:cNvPr id="3" name="円/楕円 4"/>
        <xdr:cNvSpPr>
          <a:spLocks/>
        </xdr:cNvSpPr>
      </xdr:nvSpPr>
      <xdr:spPr>
        <a:xfrm>
          <a:off x="361950" y="7096125"/>
          <a:ext cx="3667125" cy="1104900"/>
        </a:xfrm>
        <a:prstGeom prst="ellipse">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1228725</xdr:colOff>
      <xdr:row>24</xdr:row>
      <xdr:rowOff>19050</xdr:rowOff>
    </xdr:from>
    <xdr:to>
      <xdr:col>3</xdr:col>
      <xdr:colOff>114300</xdr:colOff>
      <xdr:row>25</xdr:row>
      <xdr:rowOff>200025</xdr:rowOff>
    </xdr:to>
    <xdr:sp>
      <xdr:nvSpPr>
        <xdr:cNvPr id="4" name="円/楕円 5"/>
        <xdr:cNvSpPr>
          <a:spLocks/>
        </xdr:cNvSpPr>
      </xdr:nvSpPr>
      <xdr:spPr>
        <a:xfrm>
          <a:off x="1390650" y="7362825"/>
          <a:ext cx="1609725" cy="485775"/>
        </a:xfrm>
        <a:prstGeom prst="ellipse">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933450</xdr:colOff>
      <xdr:row>24</xdr:row>
      <xdr:rowOff>66675</xdr:rowOff>
    </xdr:from>
    <xdr:to>
      <xdr:col>2</xdr:col>
      <xdr:colOff>1162050</xdr:colOff>
      <xdr:row>25</xdr:row>
      <xdr:rowOff>85725</xdr:rowOff>
    </xdr:to>
    <xdr:sp>
      <xdr:nvSpPr>
        <xdr:cNvPr id="5" name="フリーフォーム 79"/>
        <xdr:cNvSpPr>
          <a:spLocks/>
        </xdr:cNvSpPr>
      </xdr:nvSpPr>
      <xdr:spPr>
        <a:xfrm flipH="1">
          <a:off x="2400300" y="7410450"/>
          <a:ext cx="228600" cy="323850"/>
        </a:xfrm>
        <a:custGeom>
          <a:pathLst>
            <a:path h="439615" w="350470">
              <a:moveTo>
                <a:pt x="94028" y="439615"/>
              </a:moveTo>
              <a:cubicBezTo>
                <a:pt x="47014" y="337038"/>
                <a:pt x="0" y="234461"/>
                <a:pt x="42740" y="161192"/>
              </a:cubicBezTo>
              <a:cubicBezTo>
                <a:pt x="85480" y="87923"/>
                <a:pt x="217975" y="43961"/>
                <a:pt x="350470" y="0"/>
              </a:cubicBezTo>
            </a:path>
          </a:pathLst>
        </a:custGeom>
        <a:noFill/>
        <a:ln w="19050" cmpd="sng">
          <a:solidFill>
            <a:srgbClr val="0066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542925</xdr:colOff>
      <xdr:row>24</xdr:row>
      <xdr:rowOff>171450</xdr:rowOff>
    </xdr:from>
    <xdr:to>
      <xdr:col>1</xdr:col>
      <xdr:colOff>771525</xdr:colOff>
      <xdr:row>24</xdr:row>
      <xdr:rowOff>295275</xdr:rowOff>
    </xdr:to>
    <xdr:sp>
      <xdr:nvSpPr>
        <xdr:cNvPr id="6" name="円/楕円 81"/>
        <xdr:cNvSpPr>
          <a:spLocks/>
        </xdr:cNvSpPr>
      </xdr:nvSpPr>
      <xdr:spPr>
        <a:xfrm>
          <a:off x="704850" y="7515225"/>
          <a:ext cx="228600" cy="123825"/>
        </a:xfrm>
        <a:prstGeom prst="ellipse">
          <a:avLst/>
        </a:prstGeom>
        <a:solidFill>
          <a:srgbClr val="FCD5B5"/>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638175</xdr:colOff>
      <xdr:row>22</xdr:row>
      <xdr:rowOff>123825</xdr:rowOff>
    </xdr:from>
    <xdr:to>
      <xdr:col>2</xdr:col>
      <xdr:colOff>514350</xdr:colOff>
      <xdr:row>24</xdr:row>
      <xdr:rowOff>238125</xdr:rowOff>
    </xdr:to>
    <xdr:sp>
      <xdr:nvSpPr>
        <xdr:cNvPr id="7" name="フリーフォーム 76"/>
        <xdr:cNvSpPr>
          <a:spLocks/>
        </xdr:cNvSpPr>
      </xdr:nvSpPr>
      <xdr:spPr>
        <a:xfrm>
          <a:off x="800100" y="6858000"/>
          <a:ext cx="1181100" cy="723900"/>
        </a:xfrm>
        <a:custGeom>
          <a:pathLst>
            <a:path h="735135" w="1186961">
              <a:moveTo>
                <a:pt x="0" y="735135"/>
              </a:moveTo>
              <a:cubicBezTo>
                <a:pt x="142875" y="428625"/>
                <a:pt x="285750" y="122116"/>
                <a:pt x="483577" y="61058"/>
              </a:cubicBezTo>
              <a:cubicBezTo>
                <a:pt x="681404" y="0"/>
                <a:pt x="934182" y="184394"/>
                <a:pt x="1186961" y="368789"/>
              </a:cubicBezTo>
            </a:path>
          </a:pathLst>
        </a:custGeom>
        <a:noFill/>
        <a:ln w="19050"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485775</xdr:colOff>
      <xdr:row>24</xdr:row>
      <xdr:rowOff>19050</xdr:rowOff>
    </xdr:from>
    <xdr:to>
      <xdr:col>3</xdr:col>
      <xdr:colOff>714375</xdr:colOff>
      <xdr:row>24</xdr:row>
      <xdr:rowOff>142875</xdr:rowOff>
    </xdr:to>
    <xdr:sp>
      <xdr:nvSpPr>
        <xdr:cNvPr id="8" name="円/楕円 82"/>
        <xdr:cNvSpPr>
          <a:spLocks/>
        </xdr:cNvSpPr>
      </xdr:nvSpPr>
      <xdr:spPr>
        <a:xfrm>
          <a:off x="3371850" y="7362825"/>
          <a:ext cx="228600" cy="123825"/>
        </a:xfrm>
        <a:prstGeom prst="ellipse">
          <a:avLst/>
        </a:prstGeom>
        <a:solidFill>
          <a:srgbClr val="FCD5B5"/>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285750</xdr:colOff>
      <xdr:row>25</xdr:row>
      <xdr:rowOff>104775</xdr:rowOff>
    </xdr:from>
    <xdr:to>
      <xdr:col>2</xdr:col>
      <xdr:colOff>952500</xdr:colOff>
      <xdr:row>26</xdr:row>
      <xdr:rowOff>76200</xdr:rowOff>
    </xdr:to>
    <xdr:sp>
      <xdr:nvSpPr>
        <xdr:cNvPr id="9" name="テキスト ボックス 83"/>
        <xdr:cNvSpPr txBox="1">
          <a:spLocks noChangeArrowheads="1"/>
        </xdr:cNvSpPr>
      </xdr:nvSpPr>
      <xdr:spPr>
        <a:xfrm>
          <a:off x="1752600" y="7753350"/>
          <a:ext cx="666750" cy="276225"/>
        </a:xfrm>
        <a:prstGeom prst="rect">
          <a:avLst/>
        </a:prstGeom>
        <a:solidFill>
          <a:srgbClr val="FF99CC"/>
        </a:solidFill>
        <a:ln w="9525" cmpd="sng">
          <a:solidFill>
            <a:srgbClr val="000000"/>
          </a:solidFill>
          <a:headEnd type="none"/>
          <a:tailEnd type="none"/>
        </a:ln>
      </xdr:spPr>
      <xdr:txBody>
        <a:bodyPr vertOverflow="clip" wrap="square" lIns="36000" tIns="36000" rIns="36000" bIns="36000"/>
        <a:p>
          <a:pPr algn="ctr">
            <a:defRPr/>
          </a:pPr>
          <a:r>
            <a:rPr lang="en-US" cap="none" sz="1200" b="0" i="0" u="none" baseline="0">
              <a:solidFill>
                <a:srgbClr val="000000"/>
              </a:solidFill>
              <a:latin typeface="ＭＳ Ｐゴシック"/>
              <a:ea typeface="ＭＳ Ｐゴシック"/>
              <a:cs typeface="ＭＳ Ｐゴシック"/>
            </a:rPr>
            <a:t>駅周辺</a:t>
          </a:r>
        </a:p>
      </xdr:txBody>
    </xdr:sp>
    <xdr:clientData/>
  </xdr:twoCellAnchor>
  <xdr:twoCellAnchor>
    <xdr:from>
      <xdr:col>3</xdr:col>
      <xdr:colOff>209550</xdr:colOff>
      <xdr:row>25</xdr:row>
      <xdr:rowOff>228600</xdr:rowOff>
    </xdr:from>
    <xdr:to>
      <xdr:col>3</xdr:col>
      <xdr:colOff>866775</xdr:colOff>
      <xdr:row>26</xdr:row>
      <xdr:rowOff>190500</xdr:rowOff>
    </xdr:to>
    <xdr:sp>
      <xdr:nvSpPr>
        <xdr:cNvPr id="10" name="テキスト ボックス 84"/>
        <xdr:cNvSpPr txBox="1">
          <a:spLocks noChangeArrowheads="1"/>
        </xdr:cNvSpPr>
      </xdr:nvSpPr>
      <xdr:spPr>
        <a:xfrm>
          <a:off x="3095625" y="7877175"/>
          <a:ext cx="657225" cy="266700"/>
        </a:xfrm>
        <a:prstGeom prst="rect">
          <a:avLst/>
        </a:prstGeom>
        <a:solidFill>
          <a:srgbClr val="FFFFFF"/>
        </a:solidFill>
        <a:ln w="9525" cmpd="sng">
          <a:solidFill>
            <a:srgbClr val="000000"/>
          </a:solidFill>
          <a:headEnd type="none"/>
          <a:tailEnd type="none"/>
        </a:ln>
      </xdr:spPr>
      <xdr:txBody>
        <a:bodyPr vertOverflow="clip" wrap="square" lIns="36000" tIns="36000" rIns="36000" bIns="36000"/>
        <a:p>
          <a:pPr algn="ctr">
            <a:defRPr/>
          </a:pPr>
          <a:r>
            <a:rPr lang="en-US" cap="none" sz="1200" b="0" i="0" u="none" baseline="0">
              <a:solidFill>
                <a:srgbClr val="000000"/>
              </a:solidFill>
              <a:latin typeface="ＭＳ Ｐゴシック"/>
              <a:ea typeface="ＭＳ Ｐゴシック"/>
              <a:cs typeface="ＭＳ Ｐゴシック"/>
            </a:rPr>
            <a:t>広域圏</a:t>
          </a:r>
        </a:p>
      </xdr:txBody>
    </xdr:sp>
    <xdr:clientData/>
  </xdr:twoCellAnchor>
  <xdr:twoCellAnchor>
    <xdr:from>
      <xdr:col>2</xdr:col>
      <xdr:colOff>1152525</xdr:colOff>
      <xdr:row>25</xdr:row>
      <xdr:rowOff>276225</xdr:rowOff>
    </xdr:from>
    <xdr:to>
      <xdr:col>2</xdr:col>
      <xdr:colOff>1381125</xdr:colOff>
      <xdr:row>26</xdr:row>
      <xdr:rowOff>95250</xdr:rowOff>
    </xdr:to>
    <xdr:sp>
      <xdr:nvSpPr>
        <xdr:cNvPr id="11" name="円/楕円 86"/>
        <xdr:cNvSpPr>
          <a:spLocks/>
        </xdr:cNvSpPr>
      </xdr:nvSpPr>
      <xdr:spPr>
        <a:xfrm>
          <a:off x="2619375" y="7924800"/>
          <a:ext cx="228600" cy="123825"/>
        </a:xfrm>
        <a:prstGeom prst="ellipse">
          <a:avLst/>
        </a:prstGeom>
        <a:solidFill>
          <a:srgbClr val="FCD5B5"/>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895350</xdr:colOff>
      <xdr:row>23</xdr:row>
      <xdr:rowOff>142875</xdr:rowOff>
    </xdr:from>
    <xdr:to>
      <xdr:col>3</xdr:col>
      <xdr:colOff>0</xdr:colOff>
      <xdr:row>26</xdr:row>
      <xdr:rowOff>28575</xdr:rowOff>
    </xdr:to>
    <xdr:sp>
      <xdr:nvSpPr>
        <xdr:cNvPr id="12" name="フリーフォーム 85"/>
        <xdr:cNvSpPr>
          <a:spLocks/>
        </xdr:cNvSpPr>
      </xdr:nvSpPr>
      <xdr:spPr>
        <a:xfrm>
          <a:off x="2362200" y="7181850"/>
          <a:ext cx="523875" cy="800100"/>
        </a:xfrm>
        <a:custGeom>
          <a:pathLst>
            <a:path h="813288" w="526318">
              <a:moveTo>
                <a:pt x="388327" y="813288"/>
              </a:moveTo>
              <a:cubicBezTo>
                <a:pt x="457322" y="569668"/>
                <a:pt x="526318" y="326048"/>
                <a:pt x="461597" y="190500"/>
              </a:cubicBezTo>
              <a:cubicBezTo>
                <a:pt x="396876" y="54952"/>
                <a:pt x="198438" y="27476"/>
                <a:pt x="0" y="0"/>
              </a:cubicBezTo>
            </a:path>
          </a:pathLst>
        </a:custGeom>
        <a:noFill/>
        <a:ln w="19050"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723900</xdr:colOff>
      <xdr:row>26</xdr:row>
      <xdr:rowOff>276225</xdr:rowOff>
    </xdr:from>
    <xdr:to>
      <xdr:col>2</xdr:col>
      <xdr:colOff>733425</xdr:colOff>
      <xdr:row>27</xdr:row>
      <xdr:rowOff>219075</xdr:rowOff>
    </xdr:to>
    <xdr:sp>
      <xdr:nvSpPr>
        <xdr:cNvPr id="13" name="直線コネクタ 88"/>
        <xdr:cNvSpPr>
          <a:spLocks/>
        </xdr:cNvSpPr>
      </xdr:nvSpPr>
      <xdr:spPr>
        <a:xfrm>
          <a:off x="2190750" y="8229600"/>
          <a:ext cx="952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1162050</xdr:colOff>
      <xdr:row>25</xdr:row>
      <xdr:rowOff>0</xdr:rowOff>
    </xdr:from>
    <xdr:to>
      <xdr:col>3</xdr:col>
      <xdr:colOff>1162050</xdr:colOff>
      <xdr:row>27</xdr:row>
      <xdr:rowOff>200025</xdr:rowOff>
    </xdr:to>
    <xdr:sp>
      <xdr:nvSpPr>
        <xdr:cNvPr id="14" name="直線コネクタ 89"/>
        <xdr:cNvSpPr>
          <a:spLocks/>
        </xdr:cNvSpPr>
      </xdr:nvSpPr>
      <xdr:spPr>
        <a:xfrm>
          <a:off x="4048125" y="7648575"/>
          <a:ext cx="0" cy="8096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27</xdr:row>
      <xdr:rowOff>95250</xdr:rowOff>
    </xdr:from>
    <xdr:to>
      <xdr:col>3</xdr:col>
      <xdr:colOff>1143000</xdr:colOff>
      <xdr:row>27</xdr:row>
      <xdr:rowOff>95250</xdr:rowOff>
    </xdr:to>
    <xdr:sp>
      <xdr:nvSpPr>
        <xdr:cNvPr id="15" name="直線矢印コネクタ 92"/>
        <xdr:cNvSpPr>
          <a:spLocks/>
        </xdr:cNvSpPr>
      </xdr:nvSpPr>
      <xdr:spPr>
        <a:xfrm>
          <a:off x="2200275" y="8353425"/>
          <a:ext cx="1828800" cy="0"/>
        </a:xfrm>
        <a:prstGeom prst="straightConnector1">
          <a:avLst/>
        </a:prstGeom>
        <a:noFill/>
        <a:ln w="19050" cmpd="sng">
          <a:solidFill>
            <a:srgbClr val="000000"/>
          </a:solidFill>
          <a:headEnd type="arrow"/>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1162050</xdr:colOff>
      <xdr:row>27</xdr:row>
      <xdr:rowOff>76200</xdr:rowOff>
    </xdr:from>
    <xdr:to>
      <xdr:col>3</xdr:col>
      <xdr:colOff>714375</xdr:colOff>
      <xdr:row>28</xdr:row>
      <xdr:rowOff>38100</xdr:rowOff>
    </xdr:to>
    <xdr:sp>
      <xdr:nvSpPr>
        <xdr:cNvPr id="16" name="テキスト ボックス 93"/>
        <xdr:cNvSpPr txBox="1">
          <a:spLocks noChangeArrowheads="1"/>
        </xdr:cNvSpPr>
      </xdr:nvSpPr>
      <xdr:spPr>
        <a:xfrm>
          <a:off x="2628900" y="8334375"/>
          <a:ext cx="971550" cy="266700"/>
        </a:xfrm>
        <a:prstGeom prst="rect">
          <a:avLst/>
        </a:prstGeom>
        <a:noFill/>
        <a:ln w="9525" cmpd="sng">
          <a:noFill/>
        </a:ln>
      </xdr:spPr>
      <xdr:txBody>
        <a:bodyPr vertOverflow="clip" wrap="square" lIns="36000" tIns="36000" rIns="36000" bIns="36000"/>
        <a:p>
          <a:pPr algn="ctr">
            <a:defRPr/>
          </a:pPr>
          <a:r>
            <a:rPr lang="en-US" cap="none" sz="1100" b="0" i="0" u="none" baseline="0">
              <a:solidFill>
                <a:srgbClr val="000000"/>
              </a:solidFill>
              <a:latin typeface="ＭＳ Ｐゴシック"/>
              <a:ea typeface="ＭＳ Ｐゴシック"/>
              <a:cs typeface="ＭＳ Ｐゴシック"/>
            </a:rPr>
            <a:t>数</a:t>
          </a:r>
          <a:r>
            <a:rPr lang="en-US" cap="none" sz="1100" b="0" i="0" u="none" baseline="0">
              <a:solidFill>
                <a:srgbClr val="000000"/>
              </a:solidFill>
              <a:latin typeface="ＭＳ Ｐゴシック"/>
              <a:ea typeface="ＭＳ Ｐゴシック"/>
              <a:cs typeface="ＭＳ Ｐゴシック"/>
            </a:rPr>
            <a:t>km</a:t>
          </a:r>
          <a:r>
            <a:rPr lang="en-US" cap="none" sz="1100" b="0" i="0" u="none" baseline="0">
              <a:solidFill>
                <a:srgbClr val="000000"/>
              </a:solidFill>
              <a:latin typeface="ＭＳ Ｐゴシック"/>
              <a:ea typeface="ＭＳ Ｐゴシック"/>
              <a:cs typeface="ＭＳ Ｐゴシック"/>
            </a:rPr>
            <a:t>程度</a:t>
          </a:r>
        </a:p>
      </xdr:txBody>
    </xdr:sp>
    <xdr:clientData/>
  </xdr:twoCellAnchor>
  <xdr:oneCellAnchor>
    <xdr:from>
      <xdr:col>4</xdr:col>
      <xdr:colOff>304800</xdr:colOff>
      <xdr:row>22</xdr:row>
      <xdr:rowOff>66675</xdr:rowOff>
    </xdr:from>
    <xdr:ext cx="1762125" cy="457200"/>
    <xdr:sp>
      <xdr:nvSpPr>
        <xdr:cNvPr id="17" name="テキスト ボックス 95"/>
        <xdr:cNvSpPr txBox="1">
          <a:spLocks noChangeArrowheads="1"/>
        </xdr:cNvSpPr>
      </xdr:nvSpPr>
      <xdr:spPr>
        <a:xfrm>
          <a:off x="4600575" y="6800850"/>
          <a:ext cx="1762125" cy="457200"/>
        </a:xfrm>
        <a:prstGeom prst="rect">
          <a:avLst/>
        </a:prstGeom>
        <a:solidFill>
          <a:srgbClr val="FFFFFF"/>
        </a:solidFill>
        <a:ln w="9525" cmpd="sng">
          <a:noFill/>
        </a:ln>
      </xdr:spPr>
      <xdr:txBody>
        <a:bodyPr vertOverflow="clip" wrap="square" lIns="36000" tIns="45720" rIns="36000" bIns="45720">
          <a:spAutoFit/>
        </a:bodyPr>
        <a:p>
          <a:pPr algn="l">
            <a:defRPr/>
          </a:pPr>
          <a:r>
            <a:rPr lang="en-US" cap="none" sz="1100" b="0" i="0" u="none" baseline="0">
              <a:solidFill>
                <a:srgbClr val="000000"/>
              </a:solidFill>
              <a:latin typeface="ＭＳ Ｐゴシック"/>
              <a:ea typeface="ＭＳ Ｐゴシック"/>
              <a:cs typeface="ＭＳ Ｐゴシック"/>
            </a:rPr>
            <a:t>①広域圏から事業地区</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へ移転するトリップ（利用者）</a:t>
          </a:r>
        </a:p>
      </xdr:txBody>
    </xdr:sp>
    <xdr:clientData/>
  </xdr:oneCellAnchor>
  <xdr:twoCellAnchor>
    <xdr:from>
      <xdr:col>3</xdr:col>
      <xdr:colOff>1371600</xdr:colOff>
      <xdr:row>22</xdr:row>
      <xdr:rowOff>152400</xdr:rowOff>
    </xdr:from>
    <xdr:to>
      <xdr:col>4</xdr:col>
      <xdr:colOff>276225</xdr:colOff>
      <xdr:row>23</xdr:row>
      <xdr:rowOff>123825</xdr:rowOff>
    </xdr:to>
    <xdr:sp>
      <xdr:nvSpPr>
        <xdr:cNvPr id="18" name="フリーフォーム 96"/>
        <xdr:cNvSpPr>
          <a:spLocks/>
        </xdr:cNvSpPr>
      </xdr:nvSpPr>
      <xdr:spPr>
        <a:xfrm>
          <a:off x="4257675" y="6886575"/>
          <a:ext cx="314325" cy="276225"/>
        </a:xfrm>
        <a:custGeom>
          <a:pathLst>
            <a:path h="279645" w="322384">
              <a:moveTo>
                <a:pt x="0" y="279645"/>
              </a:moveTo>
              <a:cubicBezTo>
                <a:pt x="46403" y="141043"/>
                <a:pt x="92807" y="2442"/>
                <a:pt x="146538" y="1221"/>
              </a:cubicBezTo>
              <a:cubicBezTo>
                <a:pt x="200269" y="0"/>
                <a:pt x="261326" y="136159"/>
                <a:pt x="322384" y="272318"/>
              </a:cubicBezTo>
            </a:path>
          </a:pathLst>
        </a:custGeom>
        <a:noFill/>
        <a:ln w="12700"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1381125</xdr:colOff>
      <xdr:row>24</xdr:row>
      <xdr:rowOff>76200</xdr:rowOff>
    </xdr:from>
    <xdr:to>
      <xdr:col>4</xdr:col>
      <xdr:colOff>285750</xdr:colOff>
      <xdr:row>25</xdr:row>
      <xdr:rowOff>57150</xdr:rowOff>
    </xdr:to>
    <xdr:sp>
      <xdr:nvSpPr>
        <xdr:cNvPr id="19" name="フリーフォーム 97"/>
        <xdr:cNvSpPr>
          <a:spLocks/>
        </xdr:cNvSpPr>
      </xdr:nvSpPr>
      <xdr:spPr>
        <a:xfrm>
          <a:off x="4267200" y="7419975"/>
          <a:ext cx="314325" cy="285750"/>
        </a:xfrm>
        <a:custGeom>
          <a:pathLst>
            <a:path h="279645" w="322384">
              <a:moveTo>
                <a:pt x="0" y="279645"/>
              </a:moveTo>
              <a:cubicBezTo>
                <a:pt x="46403" y="141043"/>
                <a:pt x="92807" y="2442"/>
                <a:pt x="146538" y="1221"/>
              </a:cubicBezTo>
              <a:cubicBezTo>
                <a:pt x="200269" y="0"/>
                <a:pt x="261326" y="136159"/>
                <a:pt x="322384" y="272318"/>
              </a:cubicBezTo>
            </a:path>
          </a:pathLst>
        </a:custGeom>
        <a:noFill/>
        <a:ln w="12700" cmpd="sng">
          <a:solidFill>
            <a:srgbClr val="0066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323850</xdr:colOff>
      <xdr:row>24</xdr:row>
      <xdr:rowOff>0</xdr:rowOff>
    </xdr:from>
    <xdr:ext cx="1762125" cy="457200"/>
    <xdr:sp>
      <xdr:nvSpPr>
        <xdr:cNvPr id="20" name="テキスト ボックス 98"/>
        <xdr:cNvSpPr txBox="1">
          <a:spLocks noChangeArrowheads="1"/>
        </xdr:cNvSpPr>
      </xdr:nvSpPr>
      <xdr:spPr>
        <a:xfrm>
          <a:off x="4619625" y="7343775"/>
          <a:ext cx="1762125" cy="457200"/>
        </a:xfrm>
        <a:prstGeom prst="rect">
          <a:avLst/>
        </a:prstGeom>
        <a:solidFill>
          <a:srgbClr val="FFFFFF"/>
        </a:solidFill>
        <a:ln w="9525" cmpd="sng">
          <a:noFill/>
        </a:ln>
      </xdr:spPr>
      <xdr:txBody>
        <a:bodyPr vertOverflow="clip" wrap="square" lIns="36000" tIns="45720" rIns="36000" bIns="45720">
          <a:spAutoFit/>
        </a:bodyPr>
        <a:p>
          <a:pPr algn="l">
            <a:defRPr/>
          </a:pPr>
          <a:r>
            <a:rPr lang="en-US" cap="none" sz="1100" b="0" i="0" u="none" baseline="0">
              <a:solidFill>
                <a:srgbClr val="000000"/>
              </a:solidFill>
              <a:latin typeface="ＭＳ Ｐゴシック"/>
              <a:ea typeface="ＭＳ Ｐゴシック"/>
              <a:cs typeface="ＭＳ Ｐゴシック"/>
            </a:rPr>
            <a:t>②駅周辺地区から事業地区</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へ移転するトリップ（利用者）</a:t>
          </a:r>
        </a:p>
      </xdr:txBody>
    </xdr:sp>
    <xdr:clientData/>
  </xdr:oneCellAnchor>
  <xdr:twoCellAnchor editAs="oneCell">
    <xdr:from>
      <xdr:col>4</xdr:col>
      <xdr:colOff>47625</xdr:colOff>
      <xdr:row>26</xdr:row>
      <xdr:rowOff>19050</xdr:rowOff>
    </xdr:from>
    <xdr:to>
      <xdr:col>4</xdr:col>
      <xdr:colOff>2038350</xdr:colOff>
      <xdr:row>29</xdr:row>
      <xdr:rowOff>38100</xdr:rowOff>
    </xdr:to>
    <xdr:pic>
      <xdr:nvPicPr>
        <xdr:cNvPr id="21" name="図 100"/>
        <xdr:cNvPicPr preferRelativeResize="1">
          <a:picLocks noChangeAspect="1"/>
        </xdr:cNvPicPr>
      </xdr:nvPicPr>
      <xdr:blipFill>
        <a:blip r:embed="rId2"/>
        <a:stretch>
          <a:fillRect/>
        </a:stretch>
      </xdr:blipFill>
      <xdr:spPr>
        <a:xfrm>
          <a:off x="4343400" y="7972425"/>
          <a:ext cx="1990725" cy="933450"/>
        </a:xfrm>
        <a:prstGeom prst="rect">
          <a:avLst/>
        </a:prstGeom>
        <a:noFill/>
        <a:ln w="9525" cmpd="sng">
          <a:noFill/>
        </a:ln>
      </xdr:spPr>
    </xdr:pic>
    <xdr:clientData/>
  </xdr:twoCellAnchor>
  <xdr:oneCellAnchor>
    <xdr:from>
      <xdr:col>1</xdr:col>
      <xdr:colOff>819150</xdr:colOff>
      <xdr:row>21</xdr:row>
      <xdr:rowOff>285750</xdr:rowOff>
    </xdr:from>
    <xdr:ext cx="304800" cy="276225"/>
    <xdr:sp>
      <xdr:nvSpPr>
        <xdr:cNvPr id="22" name="テキスト ボックス 101"/>
        <xdr:cNvSpPr txBox="1">
          <a:spLocks noChangeArrowheads="1"/>
        </xdr:cNvSpPr>
      </xdr:nvSpPr>
      <xdr:spPr>
        <a:xfrm>
          <a:off x="981075" y="6715125"/>
          <a:ext cx="304800" cy="276225"/>
        </a:xfrm>
        <a:prstGeom prst="rect">
          <a:avLst/>
        </a:prstGeom>
        <a:noFill/>
        <a:ln w="9525" cmpd="sng">
          <a:noFill/>
        </a:ln>
      </xdr:spPr>
      <xdr:txBody>
        <a:bodyPr vertOverflow="clip" wrap="square" lIns="72000" tIns="45720" rIns="72000" bIns="45720" anchor="ctr">
          <a:spAutoFit/>
        </a:bodyPr>
        <a:p>
          <a:pPr algn="ctr">
            <a:defRPr/>
          </a:pPr>
          <a:r>
            <a:rPr lang="en-US" cap="none" sz="1200" b="0" i="0" u="none" baseline="0">
              <a:solidFill>
                <a:srgbClr val="000000"/>
              </a:solidFill>
              <a:latin typeface="ＭＳ Ｐゴシック"/>
              <a:ea typeface="ＭＳ Ｐゴシック"/>
              <a:cs typeface="ＭＳ Ｐゴシック"/>
            </a:rPr>
            <a:t>①</a:t>
          </a:r>
        </a:p>
      </xdr:txBody>
    </xdr:sp>
    <xdr:clientData/>
  </xdr:oneCellAnchor>
  <xdr:oneCellAnchor>
    <xdr:from>
      <xdr:col>3</xdr:col>
      <xdr:colOff>266700</xdr:colOff>
      <xdr:row>21</xdr:row>
      <xdr:rowOff>257175</xdr:rowOff>
    </xdr:from>
    <xdr:ext cx="304800" cy="276225"/>
    <xdr:sp>
      <xdr:nvSpPr>
        <xdr:cNvPr id="23" name="テキスト ボックス 102"/>
        <xdr:cNvSpPr txBox="1">
          <a:spLocks noChangeArrowheads="1"/>
        </xdr:cNvSpPr>
      </xdr:nvSpPr>
      <xdr:spPr>
        <a:xfrm>
          <a:off x="3152775" y="6686550"/>
          <a:ext cx="304800" cy="276225"/>
        </a:xfrm>
        <a:prstGeom prst="rect">
          <a:avLst/>
        </a:prstGeom>
        <a:noFill/>
        <a:ln w="9525" cmpd="sng">
          <a:noFill/>
        </a:ln>
      </xdr:spPr>
      <xdr:txBody>
        <a:bodyPr vertOverflow="clip" wrap="square" lIns="72000" tIns="45720" rIns="72000" bIns="45720" anchor="ctr">
          <a:spAutoFit/>
        </a:bodyPr>
        <a:p>
          <a:pPr algn="ctr">
            <a:defRPr/>
          </a:pPr>
          <a:r>
            <a:rPr lang="en-US" cap="none" sz="1200" b="0" i="0" u="none" baseline="0">
              <a:solidFill>
                <a:srgbClr val="000000"/>
              </a:solidFill>
              <a:latin typeface="ＭＳ Ｐゴシック"/>
              <a:ea typeface="ＭＳ Ｐゴシック"/>
              <a:cs typeface="ＭＳ Ｐゴシック"/>
            </a:rPr>
            <a:t>①</a:t>
          </a:r>
        </a:p>
      </xdr:txBody>
    </xdr:sp>
    <xdr:clientData/>
  </xdr:oneCellAnchor>
  <xdr:oneCellAnchor>
    <xdr:from>
      <xdr:col>2</xdr:col>
      <xdr:colOff>1314450</xdr:colOff>
      <xdr:row>23</xdr:row>
      <xdr:rowOff>123825</xdr:rowOff>
    </xdr:from>
    <xdr:ext cx="304800" cy="276225"/>
    <xdr:sp>
      <xdr:nvSpPr>
        <xdr:cNvPr id="24" name="テキスト ボックス 103"/>
        <xdr:cNvSpPr txBox="1">
          <a:spLocks noChangeArrowheads="1"/>
        </xdr:cNvSpPr>
      </xdr:nvSpPr>
      <xdr:spPr>
        <a:xfrm>
          <a:off x="2781300" y="7162800"/>
          <a:ext cx="304800" cy="276225"/>
        </a:xfrm>
        <a:prstGeom prst="rect">
          <a:avLst/>
        </a:prstGeom>
        <a:noFill/>
        <a:ln w="9525" cmpd="sng">
          <a:noFill/>
        </a:ln>
      </xdr:spPr>
      <xdr:txBody>
        <a:bodyPr vertOverflow="clip" wrap="square" lIns="72000" tIns="45720" rIns="72000" bIns="45720" anchor="ctr">
          <a:spAutoFit/>
        </a:bodyPr>
        <a:p>
          <a:pPr algn="ctr">
            <a:defRPr/>
          </a:pPr>
          <a:r>
            <a:rPr lang="en-US" cap="none" sz="1200" b="0" i="0" u="none" baseline="0">
              <a:solidFill>
                <a:srgbClr val="000000"/>
              </a:solidFill>
              <a:latin typeface="ＭＳ Ｐゴシック"/>
              <a:ea typeface="ＭＳ Ｐゴシック"/>
              <a:cs typeface="ＭＳ Ｐゴシック"/>
            </a:rPr>
            <a:t>①</a:t>
          </a:r>
        </a:p>
      </xdr:txBody>
    </xdr:sp>
    <xdr:clientData/>
  </xdr:oneCellAnchor>
  <xdr:oneCellAnchor>
    <xdr:from>
      <xdr:col>2</xdr:col>
      <xdr:colOff>47625</xdr:colOff>
      <xdr:row>24</xdr:row>
      <xdr:rowOff>47625</xdr:rowOff>
    </xdr:from>
    <xdr:ext cx="304800" cy="276225"/>
    <xdr:sp>
      <xdr:nvSpPr>
        <xdr:cNvPr id="25" name="テキスト ボックス 104"/>
        <xdr:cNvSpPr txBox="1">
          <a:spLocks noChangeArrowheads="1"/>
        </xdr:cNvSpPr>
      </xdr:nvSpPr>
      <xdr:spPr>
        <a:xfrm>
          <a:off x="1514475" y="7391400"/>
          <a:ext cx="304800" cy="276225"/>
        </a:xfrm>
        <a:prstGeom prst="rect">
          <a:avLst/>
        </a:prstGeom>
        <a:noFill/>
        <a:ln w="9525" cmpd="sng">
          <a:noFill/>
        </a:ln>
      </xdr:spPr>
      <xdr:txBody>
        <a:bodyPr vertOverflow="clip" wrap="square" lIns="72000" tIns="45720" rIns="72000" bIns="45720" anchor="ctr">
          <a:spAutoFit/>
        </a:bodyPr>
        <a:p>
          <a:pPr algn="ctr">
            <a:defRPr/>
          </a:pPr>
          <a:r>
            <a:rPr lang="en-US" cap="none" sz="1200" b="0" i="0" u="none" baseline="0">
              <a:solidFill>
                <a:srgbClr val="000000"/>
              </a:solidFill>
              <a:latin typeface="ＭＳ Ｐゴシック"/>
              <a:ea typeface="ＭＳ Ｐゴシック"/>
              <a:cs typeface="ＭＳ Ｐゴシック"/>
            </a:rPr>
            <a:t>②</a:t>
          </a:r>
        </a:p>
      </xdr:txBody>
    </xdr:sp>
    <xdr:clientData/>
  </xdr:oneCellAnchor>
  <xdr:oneCellAnchor>
    <xdr:from>
      <xdr:col>2</xdr:col>
      <xdr:colOff>1095375</xdr:colOff>
      <xdr:row>24</xdr:row>
      <xdr:rowOff>95250</xdr:rowOff>
    </xdr:from>
    <xdr:ext cx="304800" cy="276225"/>
    <xdr:sp>
      <xdr:nvSpPr>
        <xdr:cNvPr id="26" name="テキスト ボックス 105"/>
        <xdr:cNvSpPr txBox="1">
          <a:spLocks noChangeArrowheads="1"/>
        </xdr:cNvSpPr>
      </xdr:nvSpPr>
      <xdr:spPr>
        <a:xfrm>
          <a:off x="2562225" y="7439025"/>
          <a:ext cx="304800" cy="276225"/>
        </a:xfrm>
        <a:prstGeom prst="rect">
          <a:avLst/>
        </a:prstGeom>
        <a:noFill/>
        <a:ln w="9525" cmpd="sng">
          <a:noFill/>
        </a:ln>
      </xdr:spPr>
      <xdr:txBody>
        <a:bodyPr vertOverflow="clip" wrap="square" lIns="72000" tIns="45720" rIns="72000" bIns="45720" anchor="ctr">
          <a:spAutoFit/>
        </a:bodyPr>
        <a:p>
          <a:pPr algn="ctr">
            <a:defRPr/>
          </a:pPr>
          <a:r>
            <a:rPr lang="en-US" cap="none" sz="1200" b="0" i="0" u="none" baseline="0">
              <a:solidFill>
                <a:srgbClr val="000000"/>
              </a:solidFill>
              <a:latin typeface="ＭＳ Ｐゴシック"/>
              <a:ea typeface="ＭＳ Ｐゴシック"/>
              <a:cs typeface="ＭＳ Ｐゴシック"/>
            </a:rPr>
            <a:t>②</a:t>
          </a:r>
        </a:p>
      </xdr:txBody>
    </xdr:sp>
    <xdr:clientData/>
  </xdr:oneCellAnchor>
  <xdr:twoCellAnchor>
    <xdr:from>
      <xdr:col>2</xdr:col>
      <xdr:colOff>485775</xdr:colOff>
      <xdr:row>24</xdr:row>
      <xdr:rowOff>180975</xdr:rowOff>
    </xdr:from>
    <xdr:to>
      <xdr:col>2</xdr:col>
      <xdr:colOff>981075</xdr:colOff>
      <xdr:row>25</xdr:row>
      <xdr:rowOff>28575</xdr:rowOff>
    </xdr:to>
    <xdr:sp>
      <xdr:nvSpPr>
        <xdr:cNvPr id="27" name="円/楕円 106"/>
        <xdr:cNvSpPr>
          <a:spLocks/>
        </xdr:cNvSpPr>
      </xdr:nvSpPr>
      <xdr:spPr>
        <a:xfrm>
          <a:off x="1952625" y="7524750"/>
          <a:ext cx="495300" cy="152400"/>
        </a:xfrm>
        <a:prstGeom prst="ellipse">
          <a:avLst/>
        </a:prstGeom>
        <a:solidFill>
          <a:srgbClr val="FFFF99"/>
        </a:solid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523875</xdr:colOff>
      <xdr:row>22</xdr:row>
      <xdr:rowOff>114300</xdr:rowOff>
    </xdr:from>
    <xdr:to>
      <xdr:col>2</xdr:col>
      <xdr:colOff>885825</xdr:colOff>
      <xdr:row>24</xdr:row>
      <xdr:rowOff>266700</xdr:rowOff>
    </xdr:to>
    <xdr:sp>
      <xdr:nvSpPr>
        <xdr:cNvPr id="28" name="直方体 74"/>
        <xdr:cNvSpPr>
          <a:spLocks/>
        </xdr:cNvSpPr>
      </xdr:nvSpPr>
      <xdr:spPr>
        <a:xfrm>
          <a:off x="1990725" y="6848475"/>
          <a:ext cx="361950" cy="762000"/>
        </a:xfrm>
        <a:prstGeom prst="cube">
          <a:avLst/>
        </a:prstGeom>
        <a:solidFill>
          <a:srgbClr val="A6A6A6"/>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762000</xdr:colOff>
      <xdr:row>23</xdr:row>
      <xdr:rowOff>190500</xdr:rowOff>
    </xdr:from>
    <xdr:to>
      <xdr:col>2</xdr:col>
      <xdr:colOff>962025</xdr:colOff>
      <xdr:row>25</xdr:row>
      <xdr:rowOff>9525</xdr:rowOff>
    </xdr:to>
    <xdr:sp>
      <xdr:nvSpPr>
        <xdr:cNvPr id="29" name="直方体 75"/>
        <xdr:cNvSpPr>
          <a:spLocks/>
        </xdr:cNvSpPr>
      </xdr:nvSpPr>
      <xdr:spPr>
        <a:xfrm>
          <a:off x="2228850" y="7229475"/>
          <a:ext cx="200025" cy="428625"/>
        </a:xfrm>
        <a:prstGeom prst="cube">
          <a:avLst/>
        </a:prstGeom>
        <a:solidFill>
          <a:srgbClr val="A6A6A6"/>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285750</xdr:colOff>
      <xdr:row>24</xdr:row>
      <xdr:rowOff>38100</xdr:rowOff>
    </xdr:from>
    <xdr:to>
      <xdr:col>2</xdr:col>
      <xdr:colOff>628650</xdr:colOff>
      <xdr:row>25</xdr:row>
      <xdr:rowOff>47625</xdr:rowOff>
    </xdr:to>
    <xdr:sp>
      <xdr:nvSpPr>
        <xdr:cNvPr id="30" name="フリーフォーム 78"/>
        <xdr:cNvSpPr>
          <a:spLocks/>
        </xdr:cNvSpPr>
      </xdr:nvSpPr>
      <xdr:spPr>
        <a:xfrm>
          <a:off x="1752600" y="7381875"/>
          <a:ext cx="342900" cy="314325"/>
        </a:xfrm>
        <a:custGeom>
          <a:pathLst>
            <a:path h="439615" w="350470">
              <a:moveTo>
                <a:pt x="94028" y="439615"/>
              </a:moveTo>
              <a:cubicBezTo>
                <a:pt x="47014" y="337038"/>
                <a:pt x="0" y="234461"/>
                <a:pt x="42740" y="161192"/>
              </a:cubicBezTo>
              <a:cubicBezTo>
                <a:pt x="85480" y="87923"/>
                <a:pt x="217975" y="43961"/>
                <a:pt x="350470" y="0"/>
              </a:cubicBezTo>
            </a:path>
          </a:pathLst>
        </a:custGeom>
        <a:noFill/>
        <a:ln w="19050" cmpd="sng">
          <a:solidFill>
            <a:srgbClr val="0066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838200</xdr:colOff>
      <xdr:row>21</xdr:row>
      <xdr:rowOff>266700</xdr:rowOff>
    </xdr:from>
    <xdr:to>
      <xdr:col>3</xdr:col>
      <xdr:colOff>609600</xdr:colOff>
      <xdr:row>24</xdr:row>
      <xdr:rowOff>76200</xdr:rowOff>
    </xdr:to>
    <xdr:sp>
      <xdr:nvSpPr>
        <xdr:cNvPr id="31" name="フリーフォーム 77"/>
        <xdr:cNvSpPr>
          <a:spLocks/>
        </xdr:cNvSpPr>
      </xdr:nvSpPr>
      <xdr:spPr>
        <a:xfrm flipH="1">
          <a:off x="2305050" y="6696075"/>
          <a:ext cx="1190625" cy="723900"/>
        </a:xfrm>
        <a:custGeom>
          <a:pathLst>
            <a:path h="735135" w="1186961">
              <a:moveTo>
                <a:pt x="0" y="735135"/>
              </a:moveTo>
              <a:cubicBezTo>
                <a:pt x="142875" y="428625"/>
                <a:pt x="285750" y="122116"/>
                <a:pt x="483577" y="61058"/>
              </a:cubicBezTo>
              <a:cubicBezTo>
                <a:pt x="681404" y="0"/>
                <a:pt x="934182" y="184394"/>
                <a:pt x="1186961" y="368789"/>
              </a:cubicBezTo>
            </a:path>
          </a:pathLst>
        </a:custGeom>
        <a:noFill/>
        <a:ln w="19050"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419100</xdr:colOff>
      <xdr:row>21</xdr:row>
      <xdr:rowOff>209550</xdr:rowOff>
    </xdr:from>
    <xdr:to>
      <xdr:col>2</xdr:col>
      <xdr:colOff>552450</xdr:colOff>
      <xdr:row>22</xdr:row>
      <xdr:rowOff>161925</xdr:rowOff>
    </xdr:to>
    <xdr:sp>
      <xdr:nvSpPr>
        <xdr:cNvPr id="32" name="直線矢印コネクタ 109"/>
        <xdr:cNvSpPr>
          <a:spLocks/>
        </xdr:cNvSpPr>
      </xdr:nvSpPr>
      <xdr:spPr>
        <a:xfrm>
          <a:off x="1885950" y="6638925"/>
          <a:ext cx="133350" cy="257175"/>
        </a:xfrm>
        <a:prstGeom prst="straightConnector1">
          <a:avLst/>
        </a:prstGeom>
        <a:noFill/>
        <a:ln w="63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133350</xdr:colOff>
      <xdr:row>21</xdr:row>
      <xdr:rowOff>66675</xdr:rowOff>
    </xdr:from>
    <xdr:ext cx="581025" cy="238125"/>
    <xdr:sp>
      <xdr:nvSpPr>
        <xdr:cNvPr id="33" name="テキスト ボックス 107"/>
        <xdr:cNvSpPr txBox="1">
          <a:spLocks noChangeArrowheads="1"/>
        </xdr:cNvSpPr>
      </xdr:nvSpPr>
      <xdr:spPr>
        <a:xfrm>
          <a:off x="1600200" y="6496050"/>
          <a:ext cx="581025" cy="238125"/>
        </a:xfrm>
        <a:prstGeom prst="rect">
          <a:avLst/>
        </a:prstGeom>
        <a:solidFill>
          <a:srgbClr val="FFFF99"/>
        </a:solidFill>
        <a:ln w="6350" cmpd="sng">
          <a:solidFill>
            <a:srgbClr val="000000"/>
          </a:solidFill>
          <a:headEnd type="none"/>
          <a:tailEnd type="none"/>
        </a:ln>
      </xdr:spPr>
      <xdr:txBody>
        <a:bodyPr vertOverflow="clip" wrap="square" lIns="36000" tIns="36000" rIns="36000" bIns="36000">
          <a:spAutoFit/>
        </a:bodyPr>
        <a:p>
          <a:pPr algn="ctr">
            <a:defRPr/>
          </a:pPr>
          <a:r>
            <a:rPr lang="en-US" cap="none" sz="1000" b="0" i="0" u="none" baseline="0">
              <a:solidFill>
                <a:srgbClr val="000000"/>
              </a:solidFill>
              <a:latin typeface="ＭＳ Ｐゴシック"/>
              <a:ea typeface="ＭＳ Ｐゴシック"/>
              <a:cs typeface="ＭＳ Ｐゴシック"/>
            </a:rPr>
            <a:t>事業地区</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291</xdr:row>
      <xdr:rowOff>57150</xdr:rowOff>
    </xdr:from>
    <xdr:to>
      <xdr:col>7</xdr:col>
      <xdr:colOff>666750</xdr:colOff>
      <xdr:row>316</xdr:row>
      <xdr:rowOff>38100</xdr:rowOff>
    </xdr:to>
    <xdr:graphicFrame>
      <xdr:nvGraphicFramePr>
        <xdr:cNvPr id="1" name="Chart 1"/>
        <xdr:cNvGraphicFramePr/>
      </xdr:nvGraphicFramePr>
      <xdr:xfrm>
        <a:off x="552450" y="68875275"/>
        <a:ext cx="7381875" cy="4267200"/>
      </xdr:xfrm>
      <a:graphic>
        <a:graphicData uri="http://schemas.openxmlformats.org/drawingml/2006/chart">
          <c:chart xmlns:c="http://schemas.openxmlformats.org/drawingml/2006/chart" r:id="rId1"/>
        </a:graphicData>
      </a:graphic>
    </xdr:graphicFrame>
    <xdr:clientData/>
  </xdr:twoCellAnchor>
  <xdr:twoCellAnchor>
    <xdr:from>
      <xdr:col>2</xdr:col>
      <xdr:colOff>9525</xdr:colOff>
      <xdr:row>264</xdr:row>
      <xdr:rowOff>9525</xdr:rowOff>
    </xdr:from>
    <xdr:to>
      <xdr:col>7</xdr:col>
      <xdr:colOff>676275</xdr:colOff>
      <xdr:row>289</xdr:row>
      <xdr:rowOff>104775</xdr:rowOff>
    </xdr:to>
    <xdr:graphicFrame>
      <xdr:nvGraphicFramePr>
        <xdr:cNvPr id="2" name="Chart 2"/>
        <xdr:cNvGraphicFramePr/>
      </xdr:nvGraphicFramePr>
      <xdr:xfrm>
        <a:off x="561975" y="64198500"/>
        <a:ext cx="7381875" cy="4381500"/>
      </xdr:xfrm>
      <a:graphic>
        <a:graphicData uri="http://schemas.openxmlformats.org/drawingml/2006/chart">
          <c:chart xmlns:c="http://schemas.openxmlformats.org/drawingml/2006/chart" r:id="rId2"/>
        </a:graphicData>
      </a:graphic>
    </xdr:graphicFrame>
    <xdr:clientData/>
  </xdr:twoCellAnchor>
  <xdr:twoCellAnchor>
    <xdr:from>
      <xdr:col>5</xdr:col>
      <xdr:colOff>276225</xdr:colOff>
      <xdr:row>269</xdr:row>
      <xdr:rowOff>85725</xdr:rowOff>
    </xdr:from>
    <xdr:to>
      <xdr:col>7</xdr:col>
      <xdr:colOff>323850</xdr:colOff>
      <xdr:row>269</xdr:row>
      <xdr:rowOff>85725</xdr:rowOff>
    </xdr:to>
    <xdr:sp>
      <xdr:nvSpPr>
        <xdr:cNvPr id="3" name="Line 3"/>
        <xdr:cNvSpPr>
          <a:spLocks/>
        </xdr:cNvSpPr>
      </xdr:nvSpPr>
      <xdr:spPr>
        <a:xfrm>
          <a:off x="4857750" y="65131950"/>
          <a:ext cx="273367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619125</xdr:colOff>
      <xdr:row>269</xdr:row>
      <xdr:rowOff>104775</xdr:rowOff>
    </xdr:from>
    <xdr:to>
      <xdr:col>6</xdr:col>
      <xdr:colOff>1076325</xdr:colOff>
      <xdr:row>271</xdr:row>
      <xdr:rowOff>104775</xdr:rowOff>
    </xdr:to>
    <xdr:sp>
      <xdr:nvSpPr>
        <xdr:cNvPr id="4" name="AutoShape 4"/>
        <xdr:cNvSpPr>
          <a:spLocks/>
        </xdr:cNvSpPr>
      </xdr:nvSpPr>
      <xdr:spPr>
        <a:xfrm>
          <a:off x="6543675" y="65151000"/>
          <a:ext cx="457200" cy="342900"/>
        </a:xfrm>
        <a:prstGeom prst="downArrow">
          <a:avLst>
            <a:gd name="adj" fmla="val 18490"/>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1333500</xdr:colOff>
      <xdr:row>270</xdr:row>
      <xdr:rowOff>85725</xdr:rowOff>
    </xdr:from>
    <xdr:ext cx="1181100" cy="438150"/>
    <xdr:sp>
      <xdr:nvSpPr>
        <xdr:cNvPr id="5" name="Text Box 5"/>
        <xdr:cNvSpPr txBox="1">
          <a:spLocks noChangeArrowheads="1"/>
        </xdr:cNvSpPr>
      </xdr:nvSpPr>
      <xdr:spPr>
        <a:xfrm>
          <a:off x="7258050" y="65303400"/>
          <a:ext cx="1181100" cy="438150"/>
        </a:xfrm>
        <a:prstGeom prst="rect">
          <a:avLst/>
        </a:prstGeom>
        <a:solidFill>
          <a:srgbClr val="FFFFFF"/>
        </a:solidFill>
        <a:ln w="9525" cmpd="sng">
          <a:solidFill>
            <a:srgbClr val="000000"/>
          </a:solidFill>
          <a:headEnd type="none"/>
          <a:tailEnd type="none"/>
        </a:ln>
      </xdr:spPr>
      <xdr:txBody>
        <a:bodyPr vertOverflow="clip" wrap="square" lIns="36000" tIns="36000" rIns="36000" bIns="36000">
          <a:spAutoFit/>
        </a:bodyPr>
        <a:p>
          <a:pPr algn="l">
            <a:defRPr/>
          </a:pPr>
          <a:r>
            <a:rPr lang="en-US" cap="none" sz="1100" b="0" i="0" u="none" baseline="0">
              <a:solidFill>
                <a:srgbClr val="000000"/>
              </a:solidFill>
              <a:latin typeface="ＭＳ Ｐゴシック"/>
              <a:ea typeface="ＭＳ Ｐゴシック"/>
              <a:cs typeface="ＭＳ Ｐゴシック"/>
            </a:rPr>
            <a:t>集約化による
</a:t>
          </a:r>
          <a:r>
            <a:rPr lang="en-US" cap="none" sz="1100" b="0" i="0" u="none" baseline="0">
              <a:solidFill>
                <a:srgbClr val="000000"/>
              </a:solidFill>
              <a:latin typeface="ＭＳ Ｐゴシック"/>
              <a:ea typeface="ＭＳ Ｐゴシック"/>
              <a:cs typeface="ＭＳ Ｐゴシック"/>
            </a:rPr>
            <a:t>CO2</a:t>
          </a:r>
          <a:r>
            <a:rPr lang="en-US" cap="none" sz="1100" b="0" i="0" u="none" baseline="0">
              <a:solidFill>
                <a:srgbClr val="000000"/>
              </a:solidFill>
              <a:latin typeface="ＭＳ Ｐゴシック"/>
              <a:ea typeface="ＭＳ Ｐゴシック"/>
              <a:cs typeface="ＭＳ Ｐゴシック"/>
            </a:rPr>
            <a:t>排出削減効果</a:t>
          </a:r>
        </a:p>
      </xdr:txBody>
    </xdr:sp>
    <xdr:clientData/>
  </xdr:oneCellAnchor>
  <xdr:oneCellAnchor>
    <xdr:from>
      <xdr:col>6</xdr:col>
      <xdr:colOff>1238250</xdr:colOff>
      <xdr:row>20</xdr:row>
      <xdr:rowOff>0</xdr:rowOff>
    </xdr:from>
    <xdr:ext cx="3790950" cy="1914525"/>
    <xdr:sp>
      <xdr:nvSpPr>
        <xdr:cNvPr id="6" name="テキスト ボックス 7"/>
        <xdr:cNvSpPr txBox="1">
          <a:spLocks noChangeArrowheads="1"/>
        </xdr:cNvSpPr>
      </xdr:nvSpPr>
      <xdr:spPr>
        <a:xfrm>
          <a:off x="7162800" y="4124325"/>
          <a:ext cx="3790950" cy="1914525"/>
        </a:xfrm>
        <a:prstGeom prst="rect">
          <a:avLst/>
        </a:prstGeom>
        <a:noFill/>
        <a:ln w="9525" cmpd="sng">
          <a:solidFill>
            <a:srgbClr val="000000"/>
          </a:solidFill>
          <a:prstDash val="dash"/>
          <a:headEnd type="none"/>
          <a:tailEnd type="none"/>
        </a:ln>
      </xdr:spPr>
      <xdr:txBody>
        <a:bodyPr vertOverflow="clip" wrap="square" lIns="72000" tIns="45720" rIns="72000" bIns="45720">
          <a:spAutoFit/>
        </a:bodyPr>
        <a:p>
          <a:pPr algn="l">
            <a:defRPr/>
          </a:pPr>
          <a:r>
            <a:rPr lang="en-US" cap="none" sz="1100" b="0" i="0" u="none" baseline="0">
              <a:solidFill>
                <a:srgbClr val="000000"/>
              </a:solidFill>
              <a:latin typeface="ＭＳ Ｐゴシック"/>
              <a:ea typeface="ＭＳ Ｐゴシック"/>
              <a:cs typeface="ＭＳ Ｐゴシック"/>
            </a:rPr>
            <a:t>≪用語の定義≫</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業務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○周辺部・都心部　　○一般事務所ビル、単館型事務所ビル</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○鉄道駅からの距離による割引率</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商業</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○三大都市圏中心部、三大都市圏郊外部および</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地方中枢都市、三大都市圏周辺部および地方都市</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○延床面積、鉄道駅からの距離による割引率</a:t>
          </a:r>
          <a:r>
            <a:rPr lang="en-US" cap="none" sz="11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→大規模開発地区関連交通計画マニュアルを参照</a:t>
          </a:r>
        </a:p>
      </xdr:txBody>
    </xdr:sp>
    <xdr:clientData/>
  </xdr:oneCellAnchor>
  <xdr:twoCellAnchor>
    <xdr:from>
      <xdr:col>6</xdr:col>
      <xdr:colOff>219075</xdr:colOff>
      <xdr:row>91</xdr:row>
      <xdr:rowOff>152400</xdr:rowOff>
    </xdr:from>
    <xdr:to>
      <xdr:col>6</xdr:col>
      <xdr:colOff>1228725</xdr:colOff>
      <xdr:row>95</xdr:row>
      <xdr:rowOff>0</xdr:rowOff>
    </xdr:to>
    <xdr:sp>
      <xdr:nvSpPr>
        <xdr:cNvPr id="7" name="右矢印 8"/>
        <xdr:cNvSpPr>
          <a:spLocks/>
        </xdr:cNvSpPr>
      </xdr:nvSpPr>
      <xdr:spPr>
        <a:xfrm>
          <a:off x="6143625" y="21497925"/>
          <a:ext cx="1009650" cy="685800"/>
        </a:xfrm>
        <a:prstGeom prst="rightArrow">
          <a:avLst>
            <a:gd name="adj" fmla="val 16893"/>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990600</xdr:colOff>
      <xdr:row>84</xdr:row>
      <xdr:rowOff>114300</xdr:rowOff>
    </xdr:from>
    <xdr:to>
      <xdr:col>9</xdr:col>
      <xdr:colOff>342900</xdr:colOff>
      <xdr:row>88</xdr:row>
      <xdr:rowOff>95250</xdr:rowOff>
    </xdr:to>
    <xdr:sp>
      <xdr:nvSpPr>
        <xdr:cNvPr id="8" name="右矢印 9"/>
        <xdr:cNvSpPr>
          <a:spLocks/>
        </xdr:cNvSpPr>
      </xdr:nvSpPr>
      <xdr:spPr>
        <a:xfrm rot="5400000">
          <a:off x="9601200" y="19888200"/>
          <a:ext cx="695325" cy="923925"/>
        </a:xfrm>
        <a:prstGeom prst="rightArrow">
          <a:avLst>
            <a:gd name="adj" fmla="val 11231"/>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238125</xdr:colOff>
      <xdr:row>9</xdr:row>
      <xdr:rowOff>104775</xdr:rowOff>
    </xdr:from>
    <xdr:ext cx="3438525" cy="1371600"/>
    <xdr:sp>
      <xdr:nvSpPr>
        <xdr:cNvPr id="9" name="テキスト ボックス 10"/>
        <xdr:cNvSpPr txBox="1">
          <a:spLocks noChangeArrowheads="1"/>
        </xdr:cNvSpPr>
      </xdr:nvSpPr>
      <xdr:spPr>
        <a:xfrm>
          <a:off x="7505700" y="2019300"/>
          <a:ext cx="3438525" cy="1371600"/>
        </a:xfrm>
        <a:prstGeom prst="rect">
          <a:avLst/>
        </a:prstGeom>
        <a:noFill/>
        <a:ln w="9525" cmpd="sng">
          <a:solidFill>
            <a:srgbClr val="000000"/>
          </a:solidFill>
          <a:prstDash val="dash"/>
          <a:headEnd type="none"/>
          <a:tailEnd type="none"/>
        </a:ln>
      </xdr:spPr>
      <xdr:txBody>
        <a:bodyPr vertOverflow="clip" wrap="square" lIns="72000" tIns="45720" rIns="72000" bIns="45720"/>
        <a:p>
          <a:pPr algn="l">
            <a:defRPr/>
          </a:pPr>
          <a:r>
            <a:rPr lang="en-US" cap="none" sz="1100" b="0" i="0" u="none" baseline="0">
              <a:solidFill>
                <a:srgbClr val="000000"/>
              </a:solidFill>
              <a:latin typeface="ＭＳ Ｐゴシック"/>
              <a:ea typeface="ＭＳ Ｐゴシック"/>
              <a:cs typeface="ＭＳ Ｐゴシック"/>
            </a:rPr>
            <a:t>≪用語の定義≫</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住宅：住宅、寮</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業務：事務所、会社、銀行、官公庁（役所・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役場）、集会所（文教・宗教施設）</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商業：ｽｰﾊﾟｰ、ﾃﾞﾊﾟｰﾄ、問屋・市場、その他商業施設</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医療：医療施設、厚生・福祉施設</a:t>
          </a:r>
          <a:r>
            <a:rPr lang="en-US" cap="none" sz="1100" b="0" i="0" u="none" baseline="0">
              <a:solidFill>
                <a:srgbClr val="000000"/>
              </a:solidFill>
              <a:latin typeface="Calibri"/>
              <a:ea typeface="Calibri"/>
              <a:cs typeface="Calibri"/>
            </a:rPr>
            <a:t>
</a:t>
          </a:r>
          <a:r>
            <a:rPr lang="en-US" cap="none" sz="1100" b="0" i="0" u="none" baseline="0">
              <a:solidFill>
                <a:srgbClr val="FF0000"/>
              </a:solidFill>
              <a:latin typeface="Calibri"/>
              <a:ea typeface="Calibri"/>
              <a:cs typeface="Calibri"/>
            </a:rPr>
            <a:t>※</a:t>
          </a:r>
          <a:r>
            <a:rPr lang="en-US" cap="none" sz="1100" b="0" i="0" u="none" baseline="0">
              <a:solidFill>
                <a:srgbClr val="FF0000"/>
              </a:solidFill>
              <a:latin typeface="ＭＳ Ｐゴシック"/>
              <a:ea typeface="ＭＳ Ｐゴシック"/>
              <a:cs typeface="ＭＳ Ｐゴシック"/>
            </a:rPr>
            <a:t>上記以外の用途については算定対象外</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291</xdr:row>
      <xdr:rowOff>57150</xdr:rowOff>
    </xdr:from>
    <xdr:to>
      <xdr:col>7</xdr:col>
      <xdr:colOff>666750</xdr:colOff>
      <xdr:row>316</xdr:row>
      <xdr:rowOff>38100</xdr:rowOff>
    </xdr:to>
    <xdr:graphicFrame>
      <xdr:nvGraphicFramePr>
        <xdr:cNvPr id="1" name="Chart 1"/>
        <xdr:cNvGraphicFramePr/>
      </xdr:nvGraphicFramePr>
      <xdr:xfrm>
        <a:off x="552450" y="68875275"/>
        <a:ext cx="7381875" cy="4267200"/>
      </xdr:xfrm>
      <a:graphic>
        <a:graphicData uri="http://schemas.openxmlformats.org/drawingml/2006/chart">
          <c:chart xmlns:c="http://schemas.openxmlformats.org/drawingml/2006/chart" r:id="rId1"/>
        </a:graphicData>
      </a:graphic>
    </xdr:graphicFrame>
    <xdr:clientData/>
  </xdr:twoCellAnchor>
  <xdr:twoCellAnchor>
    <xdr:from>
      <xdr:col>2</xdr:col>
      <xdr:colOff>9525</xdr:colOff>
      <xdr:row>264</xdr:row>
      <xdr:rowOff>9525</xdr:rowOff>
    </xdr:from>
    <xdr:to>
      <xdr:col>7</xdr:col>
      <xdr:colOff>676275</xdr:colOff>
      <xdr:row>289</xdr:row>
      <xdr:rowOff>104775</xdr:rowOff>
    </xdr:to>
    <xdr:graphicFrame>
      <xdr:nvGraphicFramePr>
        <xdr:cNvPr id="2" name="Chart 2"/>
        <xdr:cNvGraphicFramePr/>
      </xdr:nvGraphicFramePr>
      <xdr:xfrm>
        <a:off x="561975" y="64198500"/>
        <a:ext cx="7381875" cy="4381500"/>
      </xdr:xfrm>
      <a:graphic>
        <a:graphicData uri="http://schemas.openxmlformats.org/drawingml/2006/chart">
          <c:chart xmlns:c="http://schemas.openxmlformats.org/drawingml/2006/chart" r:id="rId2"/>
        </a:graphicData>
      </a:graphic>
    </xdr:graphicFrame>
    <xdr:clientData/>
  </xdr:twoCellAnchor>
  <xdr:twoCellAnchor>
    <xdr:from>
      <xdr:col>5</xdr:col>
      <xdr:colOff>276225</xdr:colOff>
      <xdr:row>268</xdr:row>
      <xdr:rowOff>66675</xdr:rowOff>
    </xdr:from>
    <xdr:to>
      <xdr:col>7</xdr:col>
      <xdr:colOff>323850</xdr:colOff>
      <xdr:row>268</xdr:row>
      <xdr:rowOff>66675</xdr:rowOff>
    </xdr:to>
    <xdr:sp>
      <xdr:nvSpPr>
        <xdr:cNvPr id="3" name="Line 3"/>
        <xdr:cNvSpPr>
          <a:spLocks/>
        </xdr:cNvSpPr>
      </xdr:nvSpPr>
      <xdr:spPr>
        <a:xfrm>
          <a:off x="4857750" y="64941450"/>
          <a:ext cx="273367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619125</xdr:colOff>
      <xdr:row>268</xdr:row>
      <xdr:rowOff>66675</xdr:rowOff>
    </xdr:from>
    <xdr:to>
      <xdr:col>6</xdr:col>
      <xdr:colOff>1076325</xdr:colOff>
      <xdr:row>273</xdr:row>
      <xdr:rowOff>9525</xdr:rowOff>
    </xdr:to>
    <xdr:sp>
      <xdr:nvSpPr>
        <xdr:cNvPr id="4" name="AutoShape 4"/>
        <xdr:cNvSpPr>
          <a:spLocks/>
        </xdr:cNvSpPr>
      </xdr:nvSpPr>
      <xdr:spPr>
        <a:xfrm>
          <a:off x="6543675" y="64941450"/>
          <a:ext cx="457200" cy="800100"/>
        </a:xfrm>
        <a:prstGeom prst="downArrow">
          <a:avLst>
            <a:gd name="adj" fmla="val 31736"/>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1200150</xdr:colOff>
      <xdr:row>269</xdr:row>
      <xdr:rowOff>76200</xdr:rowOff>
    </xdr:from>
    <xdr:ext cx="1181100" cy="438150"/>
    <xdr:sp>
      <xdr:nvSpPr>
        <xdr:cNvPr id="5" name="Text Box 5"/>
        <xdr:cNvSpPr txBox="1">
          <a:spLocks noChangeArrowheads="1"/>
        </xdr:cNvSpPr>
      </xdr:nvSpPr>
      <xdr:spPr>
        <a:xfrm>
          <a:off x="7124700" y="65122425"/>
          <a:ext cx="1181100" cy="438150"/>
        </a:xfrm>
        <a:prstGeom prst="rect">
          <a:avLst/>
        </a:prstGeom>
        <a:solidFill>
          <a:srgbClr val="FFFFFF"/>
        </a:solidFill>
        <a:ln w="9525" cmpd="sng">
          <a:solidFill>
            <a:srgbClr val="000000"/>
          </a:solidFill>
          <a:headEnd type="none"/>
          <a:tailEnd type="none"/>
        </a:ln>
      </xdr:spPr>
      <xdr:txBody>
        <a:bodyPr vertOverflow="clip" wrap="square" lIns="36000" tIns="36000" rIns="36000" bIns="36000">
          <a:spAutoFit/>
        </a:bodyPr>
        <a:p>
          <a:pPr algn="l">
            <a:defRPr/>
          </a:pPr>
          <a:r>
            <a:rPr lang="en-US" cap="none" sz="1100" b="0" i="0" u="none" baseline="0">
              <a:solidFill>
                <a:srgbClr val="000000"/>
              </a:solidFill>
              <a:latin typeface="ＭＳ Ｐゴシック"/>
              <a:ea typeface="ＭＳ Ｐゴシック"/>
              <a:cs typeface="ＭＳ Ｐゴシック"/>
            </a:rPr>
            <a:t>集約化による
</a:t>
          </a:r>
          <a:r>
            <a:rPr lang="en-US" cap="none" sz="1100" b="0" i="0" u="none" baseline="0">
              <a:solidFill>
                <a:srgbClr val="000000"/>
              </a:solidFill>
              <a:latin typeface="ＭＳ Ｐゴシック"/>
              <a:ea typeface="ＭＳ Ｐゴシック"/>
              <a:cs typeface="ＭＳ Ｐゴシック"/>
            </a:rPr>
            <a:t>CO2</a:t>
          </a:r>
          <a:r>
            <a:rPr lang="en-US" cap="none" sz="1100" b="0" i="0" u="none" baseline="0">
              <a:solidFill>
                <a:srgbClr val="000000"/>
              </a:solidFill>
              <a:latin typeface="ＭＳ Ｐゴシック"/>
              <a:ea typeface="ＭＳ Ｐゴシック"/>
              <a:cs typeface="ＭＳ Ｐゴシック"/>
            </a:rPr>
            <a:t>排出削減効果</a:t>
          </a:r>
        </a:p>
      </xdr:txBody>
    </xdr:sp>
    <xdr:clientData/>
  </xdr:oneCellAnchor>
  <xdr:oneCellAnchor>
    <xdr:from>
      <xdr:col>6</xdr:col>
      <xdr:colOff>1238250</xdr:colOff>
      <xdr:row>20</xdr:row>
      <xdr:rowOff>0</xdr:rowOff>
    </xdr:from>
    <xdr:ext cx="3790950" cy="1914525"/>
    <xdr:sp>
      <xdr:nvSpPr>
        <xdr:cNvPr id="6" name="テキスト ボックス 7"/>
        <xdr:cNvSpPr txBox="1">
          <a:spLocks noChangeArrowheads="1"/>
        </xdr:cNvSpPr>
      </xdr:nvSpPr>
      <xdr:spPr>
        <a:xfrm>
          <a:off x="7162800" y="4124325"/>
          <a:ext cx="3790950" cy="1914525"/>
        </a:xfrm>
        <a:prstGeom prst="rect">
          <a:avLst/>
        </a:prstGeom>
        <a:noFill/>
        <a:ln w="9525" cmpd="sng">
          <a:solidFill>
            <a:srgbClr val="000000"/>
          </a:solidFill>
          <a:prstDash val="dash"/>
          <a:headEnd type="none"/>
          <a:tailEnd type="none"/>
        </a:ln>
      </xdr:spPr>
      <xdr:txBody>
        <a:bodyPr vertOverflow="clip" wrap="square" lIns="72000" tIns="45720" rIns="72000" bIns="45720">
          <a:spAutoFit/>
        </a:bodyPr>
        <a:p>
          <a:pPr algn="l">
            <a:defRPr/>
          </a:pPr>
          <a:r>
            <a:rPr lang="en-US" cap="none" sz="1100" b="0" i="0" u="none" baseline="0">
              <a:solidFill>
                <a:srgbClr val="000000"/>
              </a:solidFill>
              <a:latin typeface="ＭＳ Ｐゴシック"/>
              <a:ea typeface="ＭＳ Ｐゴシック"/>
              <a:cs typeface="ＭＳ Ｐゴシック"/>
            </a:rPr>
            <a:t>≪用語の定義≫</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業務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○周辺部・都心部　　○一般事務所ビル、単館型事務所ビル</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○鉄道駅からの距離による割引率</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商業</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○三大都市圏中心部、三大都市圏郊外部および</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地方中枢都市、三大都市圏周辺部および地方都市</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○延床面積、鉄道駅からの距離による割引率</a:t>
          </a:r>
          <a:r>
            <a:rPr lang="en-US" cap="none" sz="11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→大規模開発地区関連交通計画マニュアルを参照</a:t>
          </a:r>
        </a:p>
      </xdr:txBody>
    </xdr:sp>
    <xdr:clientData/>
  </xdr:oneCellAnchor>
  <xdr:twoCellAnchor>
    <xdr:from>
      <xdr:col>5</xdr:col>
      <xdr:colOff>390525</xdr:colOff>
      <xdr:row>91</xdr:row>
      <xdr:rowOff>152400</xdr:rowOff>
    </xdr:from>
    <xdr:to>
      <xdr:col>6</xdr:col>
      <xdr:colOff>1057275</xdr:colOff>
      <xdr:row>95</xdr:row>
      <xdr:rowOff>0</xdr:rowOff>
    </xdr:to>
    <xdr:sp>
      <xdr:nvSpPr>
        <xdr:cNvPr id="7" name="右矢印 8"/>
        <xdr:cNvSpPr>
          <a:spLocks/>
        </xdr:cNvSpPr>
      </xdr:nvSpPr>
      <xdr:spPr>
        <a:xfrm>
          <a:off x="4972050" y="21497925"/>
          <a:ext cx="2009775" cy="685800"/>
        </a:xfrm>
        <a:prstGeom prst="rightArrow">
          <a:avLst>
            <a:gd name="adj" fmla="val 33444"/>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990600</xdr:colOff>
      <xdr:row>84</xdr:row>
      <xdr:rowOff>114300</xdr:rowOff>
    </xdr:from>
    <xdr:to>
      <xdr:col>9</xdr:col>
      <xdr:colOff>342900</xdr:colOff>
      <xdr:row>88</xdr:row>
      <xdr:rowOff>95250</xdr:rowOff>
    </xdr:to>
    <xdr:sp>
      <xdr:nvSpPr>
        <xdr:cNvPr id="8" name="右矢印 9"/>
        <xdr:cNvSpPr>
          <a:spLocks/>
        </xdr:cNvSpPr>
      </xdr:nvSpPr>
      <xdr:spPr>
        <a:xfrm rot="5400000">
          <a:off x="9601200" y="19888200"/>
          <a:ext cx="695325" cy="923925"/>
        </a:xfrm>
        <a:prstGeom prst="rightArrow">
          <a:avLst>
            <a:gd name="adj" fmla="val 12194"/>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238125</xdr:colOff>
      <xdr:row>9</xdr:row>
      <xdr:rowOff>95250</xdr:rowOff>
    </xdr:from>
    <xdr:ext cx="3438525" cy="1371600"/>
    <xdr:sp>
      <xdr:nvSpPr>
        <xdr:cNvPr id="9" name="テキスト ボックス 10"/>
        <xdr:cNvSpPr txBox="1">
          <a:spLocks noChangeArrowheads="1"/>
        </xdr:cNvSpPr>
      </xdr:nvSpPr>
      <xdr:spPr>
        <a:xfrm>
          <a:off x="7505700" y="2009775"/>
          <a:ext cx="3438525" cy="1371600"/>
        </a:xfrm>
        <a:prstGeom prst="rect">
          <a:avLst/>
        </a:prstGeom>
        <a:noFill/>
        <a:ln w="9525" cmpd="sng">
          <a:solidFill>
            <a:srgbClr val="000000"/>
          </a:solidFill>
          <a:prstDash val="dash"/>
          <a:headEnd type="none"/>
          <a:tailEnd type="none"/>
        </a:ln>
      </xdr:spPr>
      <xdr:txBody>
        <a:bodyPr vertOverflow="clip" wrap="square" lIns="72000" tIns="45720" rIns="72000" bIns="45720"/>
        <a:p>
          <a:pPr algn="l">
            <a:defRPr/>
          </a:pPr>
          <a:r>
            <a:rPr lang="en-US" cap="none" sz="1100" b="0" i="0" u="none" baseline="0">
              <a:solidFill>
                <a:srgbClr val="000000"/>
              </a:solidFill>
              <a:latin typeface="ＭＳ Ｐゴシック"/>
              <a:ea typeface="ＭＳ Ｐゴシック"/>
              <a:cs typeface="ＭＳ Ｐゴシック"/>
            </a:rPr>
            <a:t>≪用語の定義≫</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住宅：住宅、寮</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業務：事務所、会社、銀行、官公庁（役所・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役場）、集会所（文教・宗教施設）</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商業：ｽｰﾊﾟｰ、ﾃﾞﾊﾟｰﾄ、問屋・市場、その他商業施設</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医療：医療施設、厚生・福祉施設</a:t>
          </a:r>
          <a:r>
            <a:rPr lang="en-US" cap="none" sz="1100" b="0" i="0" u="none" baseline="0">
              <a:solidFill>
                <a:srgbClr val="000000"/>
              </a:solidFill>
              <a:latin typeface="Calibri"/>
              <a:ea typeface="Calibri"/>
              <a:cs typeface="Calibri"/>
            </a:rPr>
            <a:t>
</a:t>
          </a:r>
          <a:r>
            <a:rPr lang="en-US" cap="none" sz="1100" b="0" i="0" u="none" baseline="0">
              <a:solidFill>
                <a:srgbClr val="FF0000"/>
              </a:solidFill>
              <a:latin typeface="Calibri"/>
              <a:ea typeface="Calibri"/>
              <a:cs typeface="Calibri"/>
            </a:rPr>
            <a:t>※</a:t>
          </a:r>
          <a:r>
            <a:rPr lang="en-US" cap="none" sz="1100" b="0" i="0" u="none" baseline="0">
              <a:solidFill>
                <a:srgbClr val="FF0000"/>
              </a:solidFill>
              <a:latin typeface="ＭＳ Ｐゴシック"/>
              <a:ea typeface="ＭＳ Ｐゴシック"/>
              <a:cs typeface="ＭＳ Ｐゴシック"/>
            </a:rPr>
            <a:t>上記以外の用途については算定対象外</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291</xdr:row>
      <xdr:rowOff>57150</xdr:rowOff>
    </xdr:from>
    <xdr:to>
      <xdr:col>7</xdr:col>
      <xdr:colOff>666750</xdr:colOff>
      <xdr:row>316</xdr:row>
      <xdr:rowOff>38100</xdr:rowOff>
    </xdr:to>
    <xdr:graphicFrame>
      <xdr:nvGraphicFramePr>
        <xdr:cNvPr id="1" name="Chart 1"/>
        <xdr:cNvGraphicFramePr/>
      </xdr:nvGraphicFramePr>
      <xdr:xfrm>
        <a:off x="552450" y="68875275"/>
        <a:ext cx="7381875" cy="4267200"/>
      </xdr:xfrm>
      <a:graphic>
        <a:graphicData uri="http://schemas.openxmlformats.org/drawingml/2006/chart">
          <c:chart xmlns:c="http://schemas.openxmlformats.org/drawingml/2006/chart" r:id="rId1"/>
        </a:graphicData>
      </a:graphic>
    </xdr:graphicFrame>
    <xdr:clientData/>
  </xdr:twoCellAnchor>
  <xdr:twoCellAnchor>
    <xdr:from>
      <xdr:col>2</xdr:col>
      <xdr:colOff>9525</xdr:colOff>
      <xdr:row>264</xdr:row>
      <xdr:rowOff>9525</xdr:rowOff>
    </xdr:from>
    <xdr:to>
      <xdr:col>7</xdr:col>
      <xdr:colOff>676275</xdr:colOff>
      <xdr:row>289</xdr:row>
      <xdr:rowOff>104775</xdr:rowOff>
    </xdr:to>
    <xdr:graphicFrame>
      <xdr:nvGraphicFramePr>
        <xdr:cNvPr id="2" name="Chart 2"/>
        <xdr:cNvGraphicFramePr/>
      </xdr:nvGraphicFramePr>
      <xdr:xfrm>
        <a:off x="561975" y="64198500"/>
        <a:ext cx="7381875" cy="4381500"/>
      </xdr:xfrm>
      <a:graphic>
        <a:graphicData uri="http://schemas.openxmlformats.org/drawingml/2006/chart">
          <c:chart xmlns:c="http://schemas.openxmlformats.org/drawingml/2006/chart" r:id="rId2"/>
        </a:graphicData>
      </a:graphic>
    </xdr:graphicFrame>
    <xdr:clientData/>
  </xdr:twoCellAnchor>
  <xdr:twoCellAnchor>
    <xdr:from>
      <xdr:col>5</xdr:col>
      <xdr:colOff>276225</xdr:colOff>
      <xdr:row>268</xdr:row>
      <xdr:rowOff>104775</xdr:rowOff>
    </xdr:from>
    <xdr:to>
      <xdr:col>7</xdr:col>
      <xdr:colOff>323850</xdr:colOff>
      <xdr:row>268</xdr:row>
      <xdr:rowOff>104775</xdr:rowOff>
    </xdr:to>
    <xdr:sp>
      <xdr:nvSpPr>
        <xdr:cNvPr id="3" name="Line 3"/>
        <xdr:cNvSpPr>
          <a:spLocks/>
        </xdr:cNvSpPr>
      </xdr:nvSpPr>
      <xdr:spPr>
        <a:xfrm>
          <a:off x="4857750" y="64979550"/>
          <a:ext cx="273367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619125</xdr:colOff>
      <xdr:row>268</xdr:row>
      <xdr:rowOff>104775</xdr:rowOff>
    </xdr:from>
    <xdr:to>
      <xdr:col>6</xdr:col>
      <xdr:colOff>1076325</xdr:colOff>
      <xdr:row>270</xdr:row>
      <xdr:rowOff>76200</xdr:rowOff>
    </xdr:to>
    <xdr:sp>
      <xdr:nvSpPr>
        <xdr:cNvPr id="4" name="AutoShape 4"/>
        <xdr:cNvSpPr>
          <a:spLocks/>
        </xdr:cNvSpPr>
      </xdr:nvSpPr>
      <xdr:spPr>
        <a:xfrm>
          <a:off x="6543675" y="64979550"/>
          <a:ext cx="457200" cy="314325"/>
        </a:xfrm>
        <a:prstGeom prst="downArrow">
          <a:avLst>
            <a:gd name="adj" fmla="val 18490"/>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1304925</xdr:colOff>
      <xdr:row>269</xdr:row>
      <xdr:rowOff>19050</xdr:rowOff>
    </xdr:from>
    <xdr:ext cx="1190625" cy="438150"/>
    <xdr:sp>
      <xdr:nvSpPr>
        <xdr:cNvPr id="5" name="Text Box 5"/>
        <xdr:cNvSpPr txBox="1">
          <a:spLocks noChangeArrowheads="1"/>
        </xdr:cNvSpPr>
      </xdr:nvSpPr>
      <xdr:spPr>
        <a:xfrm>
          <a:off x="7229475" y="65065275"/>
          <a:ext cx="1190625" cy="438150"/>
        </a:xfrm>
        <a:prstGeom prst="rect">
          <a:avLst/>
        </a:prstGeom>
        <a:solidFill>
          <a:srgbClr val="FFFFFF"/>
        </a:solidFill>
        <a:ln w="9525" cmpd="sng">
          <a:solidFill>
            <a:srgbClr val="000000"/>
          </a:solidFill>
          <a:headEnd type="none"/>
          <a:tailEnd type="none"/>
        </a:ln>
      </xdr:spPr>
      <xdr:txBody>
        <a:bodyPr vertOverflow="clip" wrap="square" lIns="36000" tIns="36000" rIns="36000" bIns="36000">
          <a:spAutoFit/>
        </a:bodyPr>
        <a:p>
          <a:pPr algn="l">
            <a:defRPr/>
          </a:pPr>
          <a:r>
            <a:rPr lang="en-US" cap="none" sz="1100" b="0" i="0" u="none" baseline="0">
              <a:solidFill>
                <a:srgbClr val="000000"/>
              </a:solidFill>
              <a:latin typeface="ＭＳ Ｐゴシック"/>
              <a:ea typeface="ＭＳ Ｐゴシック"/>
              <a:cs typeface="ＭＳ Ｐゴシック"/>
            </a:rPr>
            <a:t>集約化による
</a:t>
          </a:r>
          <a:r>
            <a:rPr lang="en-US" cap="none" sz="1100" b="0" i="0" u="none" baseline="0">
              <a:solidFill>
                <a:srgbClr val="000000"/>
              </a:solidFill>
              <a:latin typeface="ＭＳ Ｐゴシック"/>
              <a:ea typeface="ＭＳ Ｐゴシック"/>
              <a:cs typeface="ＭＳ Ｐゴシック"/>
            </a:rPr>
            <a:t>CO2</a:t>
          </a:r>
          <a:r>
            <a:rPr lang="en-US" cap="none" sz="1100" b="0" i="0" u="none" baseline="0">
              <a:solidFill>
                <a:srgbClr val="000000"/>
              </a:solidFill>
              <a:latin typeface="ＭＳ Ｐゴシック"/>
              <a:ea typeface="ＭＳ Ｐゴシック"/>
              <a:cs typeface="ＭＳ Ｐゴシック"/>
            </a:rPr>
            <a:t>排出削減効果</a:t>
          </a:r>
        </a:p>
      </xdr:txBody>
    </xdr:sp>
    <xdr:clientData/>
  </xdr:oneCellAnchor>
  <xdr:oneCellAnchor>
    <xdr:from>
      <xdr:col>7</xdr:col>
      <xdr:colOff>238125</xdr:colOff>
      <xdr:row>9</xdr:row>
      <xdr:rowOff>114300</xdr:rowOff>
    </xdr:from>
    <xdr:ext cx="3438525" cy="1362075"/>
    <xdr:sp>
      <xdr:nvSpPr>
        <xdr:cNvPr id="6" name="テキスト ボックス 6"/>
        <xdr:cNvSpPr txBox="1">
          <a:spLocks noChangeArrowheads="1"/>
        </xdr:cNvSpPr>
      </xdr:nvSpPr>
      <xdr:spPr>
        <a:xfrm>
          <a:off x="7505700" y="2028825"/>
          <a:ext cx="3438525" cy="1362075"/>
        </a:xfrm>
        <a:prstGeom prst="rect">
          <a:avLst/>
        </a:prstGeom>
        <a:noFill/>
        <a:ln w="9525" cmpd="sng">
          <a:solidFill>
            <a:srgbClr val="000000"/>
          </a:solidFill>
          <a:prstDash val="dash"/>
          <a:headEnd type="none"/>
          <a:tailEnd type="none"/>
        </a:ln>
      </xdr:spPr>
      <xdr:txBody>
        <a:bodyPr vertOverflow="clip" wrap="square" lIns="72000" tIns="45720" rIns="72000" bIns="45720"/>
        <a:p>
          <a:pPr algn="l">
            <a:defRPr/>
          </a:pPr>
          <a:r>
            <a:rPr lang="en-US" cap="none" sz="1100" b="0" i="0" u="none" baseline="0">
              <a:solidFill>
                <a:srgbClr val="000000"/>
              </a:solidFill>
              <a:latin typeface="ＭＳ Ｐゴシック"/>
              <a:ea typeface="ＭＳ Ｐゴシック"/>
              <a:cs typeface="ＭＳ Ｐゴシック"/>
            </a:rPr>
            <a:t>≪用語の定義≫</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住宅：住宅、寮</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業務：事務所、会社、銀行、官公庁（役所・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役場）、集会所（文教・宗教施設）</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商業：ｽｰﾊﾟｰ、ﾃﾞﾊﾟｰﾄ、問屋・市場、その他商業施設</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医療：医療施設、厚生・福祉施設</a:t>
          </a:r>
          <a:r>
            <a:rPr lang="en-US" cap="none" sz="1100" b="0" i="0" u="none" baseline="0">
              <a:solidFill>
                <a:srgbClr val="000000"/>
              </a:solidFill>
              <a:latin typeface="Calibri"/>
              <a:ea typeface="Calibri"/>
              <a:cs typeface="Calibri"/>
            </a:rPr>
            <a:t>
</a:t>
          </a:r>
          <a:r>
            <a:rPr lang="en-US" cap="none" sz="1100" b="0" i="0" u="none" baseline="0">
              <a:solidFill>
                <a:srgbClr val="FF0000"/>
              </a:solidFill>
              <a:latin typeface="Calibri"/>
              <a:ea typeface="Calibri"/>
              <a:cs typeface="Calibri"/>
            </a:rPr>
            <a:t>※</a:t>
          </a:r>
          <a:r>
            <a:rPr lang="en-US" cap="none" sz="1100" b="0" i="0" u="none" baseline="0">
              <a:solidFill>
                <a:srgbClr val="FF0000"/>
              </a:solidFill>
              <a:latin typeface="ＭＳ Ｐゴシック"/>
              <a:ea typeface="ＭＳ Ｐゴシック"/>
              <a:cs typeface="ＭＳ Ｐゴシック"/>
            </a:rPr>
            <a:t>上記以外の用途については算定対象外</a:t>
          </a:r>
        </a:p>
      </xdr:txBody>
    </xdr:sp>
    <xdr:clientData/>
  </xdr:oneCellAnchor>
  <xdr:oneCellAnchor>
    <xdr:from>
      <xdr:col>6</xdr:col>
      <xdr:colOff>1238250</xdr:colOff>
      <xdr:row>20</xdr:row>
      <xdr:rowOff>0</xdr:rowOff>
    </xdr:from>
    <xdr:ext cx="3790950" cy="1914525"/>
    <xdr:sp>
      <xdr:nvSpPr>
        <xdr:cNvPr id="7" name="テキスト ボックス 7"/>
        <xdr:cNvSpPr txBox="1">
          <a:spLocks noChangeArrowheads="1"/>
        </xdr:cNvSpPr>
      </xdr:nvSpPr>
      <xdr:spPr>
        <a:xfrm>
          <a:off x="7162800" y="4124325"/>
          <a:ext cx="3790950" cy="1914525"/>
        </a:xfrm>
        <a:prstGeom prst="rect">
          <a:avLst/>
        </a:prstGeom>
        <a:noFill/>
        <a:ln w="9525" cmpd="sng">
          <a:solidFill>
            <a:srgbClr val="000000"/>
          </a:solidFill>
          <a:prstDash val="dash"/>
          <a:headEnd type="none"/>
          <a:tailEnd type="none"/>
        </a:ln>
      </xdr:spPr>
      <xdr:txBody>
        <a:bodyPr vertOverflow="clip" wrap="square" lIns="72000" tIns="45720" rIns="72000" bIns="45720">
          <a:spAutoFit/>
        </a:bodyPr>
        <a:p>
          <a:pPr algn="l">
            <a:defRPr/>
          </a:pPr>
          <a:r>
            <a:rPr lang="en-US" cap="none" sz="1100" b="0" i="0" u="none" baseline="0">
              <a:solidFill>
                <a:srgbClr val="000000"/>
              </a:solidFill>
              <a:latin typeface="ＭＳ Ｐゴシック"/>
              <a:ea typeface="ＭＳ Ｐゴシック"/>
              <a:cs typeface="ＭＳ Ｐゴシック"/>
            </a:rPr>
            <a:t>≪用語の定義≫</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業務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○周辺部・都心部　　○一般事務所ビル、単館型事務所ビル</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○鉄道駅からの距離による割引率</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商業</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○三大都市圏中心部、三大都市圏郊外部および</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地方中枢都市、三大都市圏周辺部および地方都市</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○延床面積、鉄道駅からの距離による割引率</a:t>
          </a:r>
          <a:r>
            <a:rPr lang="en-US" cap="none" sz="11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→大規模開発地区関連交通計画マニュアルを参照</a:t>
          </a:r>
        </a:p>
      </xdr:txBody>
    </xdr:sp>
    <xdr:clientData/>
  </xdr:oneCellAnchor>
  <xdr:twoCellAnchor>
    <xdr:from>
      <xdr:col>5</xdr:col>
      <xdr:colOff>390525</xdr:colOff>
      <xdr:row>91</xdr:row>
      <xdr:rowOff>152400</xdr:rowOff>
    </xdr:from>
    <xdr:to>
      <xdr:col>6</xdr:col>
      <xdr:colOff>1057275</xdr:colOff>
      <xdr:row>95</xdr:row>
      <xdr:rowOff>0</xdr:rowOff>
    </xdr:to>
    <xdr:sp>
      <xdr:nvSpPr>
        <xdr:cNvPr id="8" name="右矢印 8"/>
        <xdr:cNvSpPr>
          <a:spLocks/>
        </xdr:cNvSpPr>
      </xdr:nvSpPr>
      <xdr:spPr>
        <a:xfrm>
          <a:off x="4972050" y="21497925"/>
          <a:ext cx="2009775" cy="685800"/>
        </a:xfrm>
        <a:prstGeom prst="rightArrow">
          <a:avLst>
            <a:gd name="adj" fmla="val 32870"/>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990600</xdr:colOff>
      <xdr:row>84</xdr:row>
      <xdr:rowOff>114300</xdr:rowOff>
    </xdr:from>
    <xdr:to>
      <xdr:col>9</xdr:col>
      <xdr:colOff>342900</xdr:colOff>
      <xdr:row>88</xdr:row>
      <xdr:rowOff>95250</xdr:rowOff>
    </xdr:to>
    <xdr:sp>
      <xdr:nvSpPr>
        <xdr:cNvPr id="9" name="右矢印 9"/>
        <xdr:cNvSpPr>
          <a:spLocks/>
        </xdr:cNvSpPr>
      </xdr:nvSpPr>
      <xdr:spPr>
        <a:xfrm rot="5400000">
          <a:off x="9601200" y="19888200"/>
          <a:ext cx="695325" cy="923925"/>
        </a:xfrm>
        <a:prstGeom prst="rightArrow">
          <a:avLst>
            <a:gd name="adj" fmla="val 12194"/>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49"/>
  <sheetViews>
    <sheetView tabSelected="1" view="pageBreakPreview" zoomScaleNormal="115" zoomScaleSheetLayoutView="100" zoomScalePageLayoutView="0" workbookViewId="0" topLeftCell="A31">
      <selection activeCell="A1" sqref="A1:F1"/>
    </sheetView>
  </sheetViews>
  <sheetFormatPr defaultColWidth="9.00390625" defaultRowHeight="13.5"/>
  <cols>
    <col min="1" max="1" width="2.125" style="103" customWidth="1"/>
    <col min="2" max="2" width="17.125" style="103" customWidth="1"/>
    <col min="3" max="3" width="18.625" style="103" customWidth="1"/>
    <col min="4" max="4" width="18.50390625" style="103" customWidth="1"/>
    <col min="5" max="5" width="26.875" style="103" customWidth="1"/>
    <col min="6" max="6" width="4.125" style="103" customWidth="1"/>
    <col min="7" max="9" width="9.00390625" style="103" customWidth="1"/>
    <col min="10" max="10" width="3.75390625" style="103" bestFit="1" customWidth="1"/>
    <col min="11" max="12" width="11.125" style="103" customWidth="1"/>
    <col min="13" max="16384" width="9.00390625" style="103" customWidth="1"/>
  </cols>
  <sheetData>
    <row r="1" spans="1:6" ht="24.75" customHeight="1">
      <c r="A1" s="185" t="s">
        <v>180</v>
      </c>
      <c r="B1" s="185"/>
      <c r="C1" s="185"/>
      <c r="D1" s="185"/>
      <c r="E1" s="185"/>
      <c r="F1" s="185"/>
    </row>
    <row r="2" ht="13.5" customHeight="1"/>
    <row r="3" ht="27" customHeight="1">
      <c r="A3" s="103" t="s">
        <v>133</v>
      </c>
    </row>
    <row r="4" ht="27" customHeight="1">
      <c r="A4" s="103" t="s">
        <v>134</v>
      </c>
    </row>
    <row r="5" spans="2:6" ht="33" customHeight="1">
      <c r="B5" s="165" t="s">
        <v>127</v>
      </c>
      <c r="C5" s="187" t="s">
        <v>128</v>
      </c>
      <c r="D5" s="187"/>
      <c r="E5" s="187"/>
      <c r="F5" s="187"/>
    </row>
    <row r="6" spans="2:6" ht="33" customHeight="1">
      <c r="B6" s="166" t="s">
        <v>112</v>
      </c>
      <c r="C6" s="188" t="s">
        <v>129</v>
      </c>
      <c r="D6" s="188"/>
      <c r="E6" s="188"/>
      <c r="F6" s="188"/>
    </row>
    <row r="7" spans="2:6" ht="33" customHeight="1">
      <c r="B7" s="167" t="s">
        <v>113</v>
      </c>
      <c r="C7" s="188" t="s">
        <v>135</v>
      </c>
      <c r="D7" s="188"/>
      <c r="E7" s="188"/>
      <c r="F7" s="188"/>
    </row>
    <row r="8" spans="2:6" ht="33" customHeight="1">
      <c r="B8" s="166" t="s">
        <v>20</v>
      </c>
      <c r="C8" s="188" t="s">
        <v>130</v>
      </c>
      <c r="D8" s="188"/>
      <c r="E8" s="188"/>
      <c r="F8" s="188"/>
    </row>
    <row r="9" ht="7.5" customHeight="1"/>
    <row r="10" ht="24" customHeight="1"/>
    <row r="11" ht="24" customHeight="1">
      <c r="A11" s="168" t="s">
        <v>136</v>
      </c>
    </row>
    <row r="12" ht="24" customHeight="1">
      <c r="B12" s="103" t="s">
        <v>137</v>
      </c>
    </row>
    <row r="13" ht="24" customHeight="1">
      <c r="B13" s="103" t="s">
        <v>138</v>
      </c>
    </row>
    <row r="14" ht="24" customHeight="1">
      <c r="B14" s="103" t="s">
        <v>139</v>
      </c>
    </row>
    <row r="15" ht="24" customHeight="1">
      <c r="B15" s="103" t="s">
        <v>140</v>
      </c>
    </row>
    <row r="16" ht="24" customHeight="1">
      <c r="B16" s="103" t="s">
        <v>141</v>
      </c>
    </row>
    <row r="17" ht="24" customHeight="1"/>
    <row r="18" ht="24" customHeight="1">
      <c r="B18" s="103" t="s">
        <v>147</v>
      </c>
    </row>
    <row r="19" ht="24" customHeight="1">
      <c r="B19" s="103" t="s">
        <v>179</v>
      </c>
    </row>
    <row r="20" ht="10.5" customHeight="1"/>
    <row r="21" spans="2:6" ht="24" customHeight="1">
      <c r="B21" s="186" t="s">
        <v>149</v>
      </c>
      <c r="C21" s="186"/>
      <c r="D21" s="186"/>
      <c r="E21" s="186"/>
      <c r="F21" s="186"/>
    </row>
    <row r="22" ht="24" customHeight="1"/>
    <row r="23" ht="24" customHeight="1"/>
    <row r="24" ht="24" customHeight="1"/>
    <row r="25" ht="24" customHeight="1"/>
    <row r="26" ht="24" customHeight="1"/>
    <row r="27" ht="24" customHeight="1"/>
    <row r="28" ht="24" customHeight="1"/>
    <row r="29" ht="24" customHeight="1"/>
    <row r="30" ht="24" customHeight="1"/>
    <row r="31" ht="24" customHeight="1"/>
    <row r="32" ht="24" customHeight="1"/>
    <row r="33" ht="24" customHeight="1"/>
    <row r="34" ht="24" customHeight="1"/>
    <row r="35" ht="24" customHeight="1"/>
    <row r="36" ht="24" customHeight="1"/>
    <row r="37" ht="24" customHeight="1"/>
    <row r="38" ht="24" customHeight="1"/>
    <row r="39" ht="24" customHeight="1"/>
    <row r="40" ht="24" customHeight="1"/>
    <row r="41" ht="24" customHeight="1"/>
    <row r="42" ht="24" customHeight="1"/>
    <row r="43" ht="24" customHeight="1"/>
    <row r="44" ht="18" customHeight="1"/>
    <row r="45" ht="18" customHeight="1"/>
    <row r="46" spans="10:12" ht="18" customHeight="1">
      <c r="J46" s="183"/>
      <c r="K46" s="183"/>
      <c r="L46" s="183"/>
    </row>
    <row r="47" spans="10:12" ht="18" customHeight="1">
      <c r="J47" s="184"/>
      <c r="K47" s="184"/>
      <c r="L47" s="184"/>
    </row>
    <row r="48" spans="10:12" ht="18" customHeight="1">
      <c r="J48" s="184"/>
      <c r="K48" s="184"/>
      <c r="L48" s="184"/>
    </row>
    <row r="49" spans="10:12" ht="18" customHeight="1">
      <c r="J49" s="184"/>
      <c r="K49" s="184"/>
      <c r="L49" s="184"/>
    </row>
    <row r="50" ht="18" customHeight="1"/>
    <row r="51" ht="18" customHeight="1"/>
    <row r="52" ht="18" customHeight="1"/>
  </sheetData>
  <sheetProtection/>
  <mergeCells count="6">
    <mergeCell ref="A1:F1"/>
    <mergeCell ref="B21:F21"/>
    <mergeCell ref="C5:F5"/>
    <mergeCell ref="C6:F6"/>
    <mergeCell ref="C7:F7"/>
    <mergeCell ref="C8:F8"/>
  </mergeCells>
  <printOptions horizontalCentered="1"/>
  <pageMargins left="0.7086614173228347" right="0.7086614173228347" top="0.984251968503937" bottom="0.35433070866141736" header="0.31496062992125984" footer="0.31496062992125984"/>
  <pageSetup horizontalDpi="600" verticalDpi="600" orientation="portrait" paperSize="9" r:id="rId2"/>
  <rowBreaks count="1" manualBreakCount="1">
    <brk id="16" max="5" man="1"/>
  </rowBreaks>
  <drawing r:id="rId1"/>
</worksheet>
</file>

<file path=xl/worksheets/sheet2.xml><?xml version="1.0" encoding="utf-8"?>
<worksheet xmlns="http://schemas.openxmlformats.org/spreadsheetml/2006/main" xmlns:r="http://schemas.openxmlformats.org/officeDocument/2006/relationships">
  <sheetPr>
    <tabColor indexed="13"/>
  </sheetPr>
  <dimension ref="A1:Z317"/>
  <sheetViews>
    <sheetView view="pageBreakPreview" zoomScale="70" zoomScaleNormal="115" zoomScaleSheetLayoutView="70" zoomScalePageLayoutView="0" workbookViewId="0" topLeftCell="A296">
      <selection activeCell="E80" sqref="E80"/>
    </sheetView>
  </sheetViews>
  <sheetFormatPr defaultColWidth="9.00390625" defaultRowHeight="13.5"/>
  <cols>
    <col min="1" max="1" width="3.625" style="0" customWidth="1"/>
    <col min="2" max="2" width="3.625" style="31" customWidth="1"/>
    <col min="3" max="10" width="17.625" style="0" customWidth="1"/>
    <col min="11" max="11" width="17.625" style="106" customWidth="1"/>
    <col min="12" max="28" width="16.50390625" style="0" customWidth="1"/>
    <col min="29" max="29" width="18.125" style="0" customWidth="1"/>
    <col min="30" max="30" width="12.625" style="0" customWidth="1"/>
    <col min="31" max="31" width="14.625" style="0" customWidth="1"/>
    <col min="32" max="32" width="19.625" style="0" customWidth="1"/>
  </cols>
  <sheetData>
    <row r="1" spans="1:11" ht="21">
      <c r="A1" s="104" t="s">
        <v>110</v>
      </c>
      <c r="B1" s="105"/>
      <c r="C1" s="106"/>
      <c r="D1" s="106"/>
      <c r="E1" s="68"/>
      <c r="F1" s="113" t="s">
        <v>108</v>
      </c>
      <c r="G1" s="106"/>
      <c r="H1" s="106"/>
      <c r="I1" s="106"/>
      <c r="J1" s="114" t="s">
        <v>120</v>
      </c>
      <c r="K1" s="114"/>
    </row>
    <row r="2" spans="1:10" ht="12" customHeight="1" thickBot="1">
      <c r="A2" s="105"/>
      <c r="B2" s="105"/>
      <c r="C2" s="106"/>
      <c r="D2" s="106"/>
      <c r="E2" s="106"/>
      <c r="F2" s="106"/>
      <c r="G2" s="106"/>
      <c r="H2" s="106"/>
      <c r="I2" s="106"/>
      <c r="J2" s="106"/>
    </row>
    <row r="3" spans="1:11" s="22" customFormat="1" ht="20.25" customHeight="1">
      <c r="A3" s="107" t="s">
        <v>47</v>
      </c>
      <c r="B3" s="108"/>
      <c r="C3" s="108"/>
      <c r="D3" s="108"/>
      <c r="E3" s="108"/>
      <c r="F3" s="108"/>
      <c r="G3" s="108"/>
      <c r="H3" s="108"/>
      <c r="I3" s="108"/>
      <c r="J3" s="109"/>
      <c r="K3" s="143"/>
    </row>
    <row r="4" spans="1:11" s="22" customFormat="1" ht="20.25" customHeight="1" thickBot="1">
      <c r="A4" s="110" t="s">
        <v>48</v>
      </c>
      <c r="B4" s="111"/>
      <c r="C4" s="111"/>
      <c r="D4" s="111"/>
      <c r="E4" s="111"/>
      <c r="F4" s="111"/>
      <c r="G4" s="111"/>
      <c r="H4" s="111"/>
      <c r="I4" s="111"/>
      <c r="J4" s="112"/>
      <c r="K4" s="143"/>
    </row>
    <row r="5" spans="1:10" ht="12" customHeight="1">
      <c r="A5" s="105"/>
      <c r="B5" s="105"/>
      <c r="C5" s="106"/>
      <c r="D5" s="106"/>
      <c r="E5" s="106"/>
      <c r="F5" s="106"/>
      <c r="G5" s="106"/>
      <c r="H5" s="106"/>
      <c r="I5" s="106"/>
      <c r="J5" s="106"/>
    </row>
    <row r="6" spans="1:11" s="24" customFormat="1" ht="24" customHeight="1">
      <c r="A6" s="41" t="s">
        <v>49</v>
      </c>
      <c r="B6" s="37"/>
      <c r="C6" s="35"/>
      <c r="D6" s="35"/>
      <c r="E6" s="35"/>
      <c r="F6" s="35"/>
      <c r="G6" s="35"/>
      <c r="H6" s="35"/>
      <c r="I6" s="35"/>
      <c r="J6" s="36"/>
      <c r="K6" s="147"/>
    </row>
    <row r="7" spans="1:10" ht="8.25" customHeight="1">
      <c r="A7" s="38"/>
      <c r="B7" s="105"/>
      <c r="C7" s="106"/>
      <c r="D7" s="106"/>
      <c r="E7" s="106"/>
      <c r="F7" s="106"/>
      <c r="G7" s="106"/>
      <c r="H7" s="106"/>
      <c r="I7" s="106"/>
      <c r="J7" s="106"/>
    </row>
    <row r="8" spans="1:10" ht="16.5" customHeight="1">
      <c r="A8" s="38"/>
      <c r="B8" s="105"/>
      <c r="C8" s="28" t="s">
        <v>86</v>
      </c>
      <c r="D8" s="29"/>
      <c r="E8" s="29"/>
      <c r="F8" s="29"/>
      <c r="G8" s="30"/>
      <c r="H8" s="29"/>
      <c r="I8" s="29"/>
      <c r="J8" s="29"/>
    </row>
    <row r="9" spans="1:10" ht="16.5" customHeight="1">
      <c r="A9" s="38"/>
      <c r="B9" s="105"/>
      <c r="C9" s="120" t="s">
        <v>150</v>
      </c>
      <c r="D9" s="106"/>
      <c r="E9" s="106"/>
      <c r="F9" s="106"/>
      <c r="G9" s="106"/>
      <c r="H9" s="106"/>
      <c r="I9" s="106"/>
      <c r="J9" s="106"/>
    </row>
    <row r="10" spans="1:10" ht="16.5" customHeight="1">
      <c r="A10" s="39"/>
      <c r="B10" s="106"/>
      <c r="C10" s="106" t="s">
        <v>40</v>
      </c>
      <c r="D10" s="106"/>
      <c r="E10" s="106"/>
      <c r="F10" s="106" t="s">
        <v>41</v>
      </c>
      <c r="G10" s="106"/>
      <c r="H10" s="106"/>
      <c r="I10" s="106"/>
      <c r="J10" s="106"/>
    </row>
    <row r="11" spans="1:11" ht="16.5" customHeight="1">
      <c r="A11" s="39"/>
      <c r="B11" s="106"/>
      <c r="C11" s="23" t="s">
        <v>0</v>
      </c>
      <c r="D11" s="23" t="s">
        <v>1</v>
      </c>
      <c r="E11" s="106"/>
      <c r="F11" s="23" t="s">
        <v>0</v>
      </c>
      <c r="G11" s="23" t="s">
        <v>1</v>
      </c>
      <c r="H11" s="106"/>
      <c r="I11" s="116"/>
      <c r="J11" s="117"/>
      <c r="K11" s="117"/>
    </row>
    <row r="12" spans="1:11" ht="16.5" customHeight="1">
      <c r="A12" s="39"/>
      <c r="B12" s="106"/>
      <c r="C12" s="2" t="s">
        <v>21</v>
      </c>
      <c r="D12" s="90">
        <v>21200</v>
      </c>
      <c r="E12" s="106"/>
      <c r="F12" s="2" t="s">
        <v>21</v>
      </c>
      <c r="G12" s="91">
        <v>108000</v>
      </c>
      <c r="H12" s="118"/>
      <c r="I12" s="119"/>
      <c r="J12" s="117"/>
      <c r="K12" s="117"/>
    </row>
    <row r="13" spans="1:11" ht="16.5" customHeight="1">
      <c r="A13" s="39"/>
      <c r="B13" s="106"/>
      <c r="C13" s="3" t="s">
        <v>2</v>
      </c>
      <c r="D13" s="91">
        <v>6000</v>
      </c>
      <c r="E13" s="106"/>
      <c r="F13" s="3" t="s">
        <v>2</v>
      </c>
      <c r="G13" s="91">
        <v>88800</v>
      </c>
      <c r="H13" s="118"/>
      <c r="I13" s="119"/>
      <c r="J13" s="117"/>
      <c r="K13" s="117"/>
    </row>
    <row r="14" spans="1:11" ht="16.5" customHeight="1">
      <c r="A14" s="39"/>
      <c r="B14" s="106"/>
      <c r="C14" s="2" t="s">
        <v>3</v>
      </c>
      <c r="D14" s="92">
        <v>12800</v>
      </c>
      <c r="E14" s="106"/>
      <c r="F14" s="2" t="s">
        <v>3</v>
      </c>
      <c r="G14" s="91">
        <v>43200</v>
      </c>
      <c r="H14" s="118"/>
      <c r="I14" s="119"/>
      <c r="J14" s="117"/>
      <c r="K14" s="117"/>
    </row>
    <row r="15" spans="1:11" ht="16.5" customHeight="1">
      <c r="A15" s="39"/>
      <c r="B15" s="106"/>
      <c r="C15" s="2" t="s">
        <v>39</v>
      </c>
      <c r="D15" s="91"/>
      <c r="E15" s="121"/>
      <c r="F15" s="2" t="s">
        <v>39</v>
      </c>
      <c r="G15" s="91"/>
      <c r="H15" s="117"/>
      <c r="I15" s="119"/>
      <c r="J15" s="117"/>
      <c r="K15" s="117"/>
    </row>
    <row r="16" spans="1:11" ht="16.5" customHeight="1" hidden="1">
      <c r="A16" s="39"/>
      <c r="B16" s="106"/>
      <c r="C16" s="2"/>
      <c r="D16" s="91"/>
      <c r="E16" s="122"/>
      <c r="F16" s="2"/>
      <c r="G16" s="91"/>
      <c r="H16" s="117"/>
      <c r="I16" s="119"/>
      <c r="J16" s="117"/>
      <c r="K16" s="117"/>
    </row>
    <row r="17" spans="1:11" ht="16.5" customHeight="1">
      <c r="A17" s="39"/>
      <c r="B17" s="106"/>
      <c r="C17" s="2" t="s">
        <v>4</v>
      </c>
      <c r="D17" s="88">
        <f>SUM(D12:D16)</f>
        <v>40000</v>
      </c>
      <c r="E17" s="106"/>
      <c r="F17" s="2" t="s">
        <v>4</v>
      </c>
      <c r="G17" s="88">
        <f>SUM(G12:G16)</f>
        <v>240000</v>
      </c>
      <c r="H17" s="106"/>
      <c r="I17" s="119"/>
      <c r="J17" s="117"/>
      <c r="K17" s="117"/>
    </row>
    <row r="18" spans="1:10" ht="21" customHeight="1">
      <c r="A18" s="39"/>
      <c r="B18" s="106"/>
      <c r="C18" s="106"/>
      <c r="D18" s="106"/>
      <c r="E18" s="106"/>
      <c r="F18" s="106"/>
      <c r="G18" s="106"/>
      <c r="H18" s="106"/>
      <c r="I18" s="115"/>
      <c r="J18" s="106"/>
    </row>
    <row r="19" spans="1:11" s="24" customFormat="1" ht="24" customHeight="1">
      <c r="A19" s="41" t="s">
        <v>50</v>
      </c>
      <c r="B19" s="37"/>
      <c r="C19" s="35"/>
      <c r="D19" s="35"/>
      <c r="E19" s="35"/>
      <c r="F19" s="35"/>
      <c r="G19" s="35"/>
      <c r="H19" s="35"/>
      <c r="I19" s="35"/>
      <c r="J19" s="36"/>
      <c r="K19" s="147"/>
    </row>
    <row r="20" spans="1:10" ht="13.5">
      <c r="A20" s="39"/>
      <c r="B20" s="106"/>
      <c r="C20" s="106"/>
      <c r="D20" s="106"/>
      <c r="E20" s="106"/>
      <c r="F20" s="106"/>
      <c r="G20" s="106"/>
      <c r="H20" s="106"/>
      <c r="I20" s="115"/>
      <c r="J20" s="106"/>
    </row>
    <row r="21" spans="1:10" ht="16.5" customHeight="1">
      <c r="A21" s="39"/>
      <c r="B21" s="106"/>
      <c r="C21" s="28" t="s">
        <v>51</v>
      </c>
      <c r="D21" s="29"/>
      <c r="E21" s="29"/>
      <c r="F21" s="29"/>
      <c r="G21" s="106"/>
      <c r="H21" s="106"/>
      <c r="I21" s="115"/>
      <c r="J21" s="106"/>
    </row>
    <row r="22" spans="1:10" ht="16.5" customHeight="1">
      <c r="A22" s="39"/>
      <c r="B22" s="106"/>
      <c r="C22" s="120" t="s">
        <v>151</v>
      </c>
      <c r="D22" s="106"/>
      <c r="E22" s="106"/>
      <c r="F22" s="106"/>
      <c r="G22" s="106"/>
      <c r="H22" s="106"/>
      <c r="I22" s="115"/>
      <c r="J22" s="106"/>
    </row>
    <row r="23" spans="1:10" ht="16.5" customHeight="1">
      <c r="A23" s="39"/>
      <c r="B23" s="106"/>
      <c r="C23" s="106" t="s">
        <v>42</v>
      </c>
      <c r="D23" s="106"/>
      <c r="E23" s="106"/>
      <c r="F23" s="106"/>
      <c r="G23" s="106"/>
      <c r="H23" s="106"/>
      <c r="I23" s="115"/>
      <c r="J23" s="106"/>
    </row>
    <row r="24" spans="1:10" ht="16.5" customHeight="1">
      <c r="A24" s="39"/>
      <c r="B24" s="106"/>
      <c r="C24" s="32" t="s">
        <v>5</v>
      </c>
      <c r="D24" s="89">
        <v>190</v>
      </c>
      <c r="E24" s="106"/>
      <c r="F24" s="106"/>
      <c r="G24" s="106"/>
      <c r="H24" s="106"/>
      <c r="I24" s="106"/>
      <c r="J24" s="106"/>
    </row>
    <row r="25" spans="1:10" ht="16.5" customHeight="1">
      <c r="A25" s="38"/>
      <c r="B25" s="105"/>
      <c r="C25" s="106"/>
      <c r="D25" s="106"/>
      <c r="E25" s="106"/>
      <c r="F25" s="106"/>
      <c r="G25" s="106"/>
      <c r="H25" s="106"/>
      <c r="I25" s="106"/>
      <c r="J25" s="106"/>
    </row>
    <row r="26" spans="1:15" s="6" customFormat="1" ht="16.5" customHeight="1">
      <c r="A26" s="42"/>
      <c r="B26" s="123"/>
      <c r="C26" s="28" t="s">
        <v>52</v>
      </c>
      <c r="D26" s="29"/>
      <c r="E26" s="29"/>
      <c r="F26" s="29"/>
      <c r="G26" s="106"/>
      <c r="H26" s="106"/>
      <c r="I26" s="106"/>
      <c r="J26" s="106"/>
      <c r="K26" s="106"/>
      <c r="L26"/>
      <c r="M26"/>
      <c r="N26"/>
      <c r="O26"/>
    </row>
    <row r="27" spans="1:15" s="6" customFormat="1" ht="16.5" customHeight="1">
      <c r="A27" s="38"/>
      <c r="B27" s="105"/>
      <c r="C27" s="120" t="s">
        <v>152</v>
      </c>
      <c r="D27" s="106"/>
      <c r="E27" s="106"/>
      <c r="F27" s="106"/>
      <c r="G27" s="106"/>
      <c r="H27" s="106"/>
      <c r="I27" s="106"/>
      <c r="J27" s="106"/>
      <c r="K27" s="106"/>
      <c r="L27"/>
      <c r="M27"/>
      <c r="N27"/>
      <c r="O27"/>
    </row>
    <row r="28" spans="1:24" ht="6" customHeight="1">
      <c r="A28" s="39"/>
      <c r="B28" s="106"/>
      <c r="C28" s="117"/>
      <c r="D28" s="124"/>
      <c r="E28" s="106"/>
      <c r="F28" s="106"/>
      <c r="G28" s="106"/>
      <c r="H28" s="106"/>
      <c r="I28" s="106"/>
      <c r="J28" s="106"/>
      <c r="T28" s="13"/>
      <c r="U28" s="13"/>
      <c r="V28" s="13"/>
      <c r="W28" s="13"/>
      <c r="X28" s="13"/>
    </row>
    <row r="29" spans="1:24" ht="32.25" customHeight="1">
      <c r="A29" s="39"/>
      <c r="B29" s="106"/>
      <c r="C29" s="33" t="s">
        <v>44</v>
      </c>
      <c r="D29" s="26" t="s">
        <v>91</v>
      </c>
      <c r="E29" s="106"/>
      <c r="F29" s="106"/>
      <c r="G29" s="106"/>
      <c r="H29" s="106"/>
      <c r="I29" s="106"/>
      <c r="J29" s="106"/>
      <c r="T29" s="13"/>
      <c r="U29" s="14"/>
      <c r="V29" s="14"/>
      <c r="W29" s="14"/>
      <c r="X29" s="14"/>
    </row>
    <row r="30" spans="1:24" ht="16.5" customHeight="1">
      <c r="A30" s="39"/>
      <c r="B30" s="106"/>
      <c r="C30" s="2" t="s">
        <v>19</v>
      </c>
      <c r="D30" s="87">
        <v>700</v>
      </c>
      <c r="E30" s="106"/>
      <c r="F30" s="106"/>
      <c r="G30" s="106"/>
      <c r="H30" s="106"/>
      <c r="I30" s="106"/>
      <c r="J30" s="106"/>
      <c r="T30" s="13"/>
      <c r="U30" s="4"/>
      <c r="V30" s="4"/>
      <c r="W30" s="4"/>
      <c r="X30" s="15"/>
    </row>
    <row r="31" spans="1:10" ht="16.5" customHeight="1">
      <c r="A31" s="39"/>
      <c r="B31" s="106"/>
      <c r="C31" s="106"/>
      <c r="D31" s="106"/>
      <c r="E31" s="106"/>
      <c r="F31" s="106"/>
      <c r="G31" s="106"/>
      <c r="H31" s="106"/>
      <c r="I31" s="106"/>
      <c r="J31" s="106"/>
    </row>
    <row r="32" spans="1:10" ht="45" customHeight="1">
      <c r="A32" s="39"/>
      <c r="B32" s="106"/>
      <c r="C32" s="191" t="s">
        <v>43</v>
      </c>
      <c r="D32" s="192"/>
      <c r="E32" s="25" t="s">
        <v>99</v>
      </c>
      <c r="F32" s="25" t="s">
        <v>6</v>
      </c>
      <c r="G32" s="25" t="s">
        <v>7</v>
      </c>
      <c r="H32" s="25" t="s">
        <v>8</v>
      </c>
      <c r="I32" s="25" t="s">
        <v>9</v>
      </c>
      <c r="J32" s="106"/>
    </row>
    <row r="33" spans="1:10" ht="16.5" customHeight="1">
      <c r="A33" s="39"/>
      <c r="B33" s="106"/>
      <c r="C33" s="193" t="s">
        <v>10</v>
      </c>
      <c r="D33" s="194"/>
      <c r="E33" s="88">
        <v>3975</v>
      </c>
      <c r="F33" s="195">
        <f>D24</f>
        <v>190</v>
      </c>
      <c r="G33" s="198">
        <f>IF(F33&lt;150,1,IF(F33&lt;500,1-(F33-150)*(0.3/350),0.7))</f>
        <v>0.9657142857142857</v>
      </c>
      <c r="H33" s="88">
        <f>E33*G33</f>
        <v>3838.714285714286</v>
      </c>
      <c r="I33" s="9">
        <v>1</v>
      </c>
      <c r="J33" s="106"/>
    </row>
    <row r="34" spans="1:10" ht="16.5" customHeight="1">
      <c r="A34" s="39"/>
      <c r="B34" s="106"/>
      <c r="C34" s="193" t="s">
        <v>11</v>
      </c>
      <c r="D34" s="194"/>
      <c r="E34" s="88">
        <v>3375</v>
      </c>
      <c r="F34" s="196"/>
      <c r="G34" s="199"/>
      <c r="H34" s="88">
        <f>E34*G33</f>
        <v>3259.285714285714</v>
      </c>
      <c r="I34" s="9"/>
      <c r="J34" s="106"/>
    </row>
    <row r="35" spans="1:10" ht="16.5" customHeight="1">
      <c r="A35" s="39"/>
      <c r="B35" s="106"/>
      <c r="C35" s="193" t="s">
        <v>12</v>
      </c>
      <c r="D35" s="194"/>
      <c r="E35" s="88">
        <v>3000</v>
      </c>
      <c r="F35" s="196"/>
      <c r="G35" s="199"/>
      <c r="H35" s="88">
        <f>E35*G33</f>
        <v>2897.1428571428573</v>
      </c>
      <c r="I35" s="9"/>
      <c r="J35" s="106"/>
    </row>
    <row r="36" spans="1:10" ht="16.5" customHeight="1">
      <c r="A36" s="39"/>
      <c r="B36" s="106"/>
      <c r="C36" s="193" t="s">
        <v>13</v>
      </c>
      <c r="D36" s="194"/>
      <c r="E36" s="88">
        <v>2175</v>
      </c>
      <c r="F36" s="197"/>
      <c r="G36" s="200"/>
      <c r="H36" s="88">
        <f>E36*G33</f>
        <v>2100.4285714285716</v>
      </c>
      <c r="I36" s="9"/>
      <c r="J36" s="106"/>
    </row>
    <row r="37" spans="1:10" ht="16.5" customHeight="1">
      <c r="A37" s="39"/>
      <c r="B37" s="106"/>
      <c r="C37" s="117"/>
      <c r="D37" s="124"/>
      <c r="E37" s="106"/>
      <c r="F37" s="106"/>
      <c r="G37" s="106"/>
      <c r="H37" s="106"/>
      <c r="I37" s="106"/>
      <c r="J37" s="106"/>
    </row>
    <row r="38" spans="1:11" ht="45" customHeight="1">
      <c r="A38" s="39"/>
      <c r="B38" s="106"/>
      <c r="C38" s="201" t="s">
        <v>59</v>
      </c>
      <c r="D38" s="202"/>
      <c r="E38" s="26" t="s">
        <v>14</v>
      </c>
      <c r="F38" s="26" t="s">
        <v>15</v>
      </c>
      <c r="G38" s="26" t="s">
        <v>6</v>
      </c>
      <c r="H38" s="26" t="s">
        <v>7</v>
      </c>
      <c r="I38" s="26" t="s">
        <v>8</v>
      </c>
      <c r="J38" s="25" t="s">
        <v>9</v>
      </c>
      <c r="K38" s="148"/>
    </row>
    <row r="39" spans="1:11" ht="16.5" customHeight="1">
      <c r="A39" s="39"/>
      <c r="B39" s="106"/>
      <c r="C39" s="203" t="s">
        <v>16</v>
      </c>
      <c r="D39" s="204"/>
      <c r="E39" s="88">
        <v>20600</v>
      </c>
      <c r="F39" s="8">
        <v>1</v>
      </c>
      <c r="G39" s="195">
        <f>D24</f>
        <v>190</v>
      </c>
      <c r="H39" s="12">
        <v>1</v>
      </c>
      <c r="I39" s="88">
        <f>E39*F39*H39</f>
        <v>20600</v>
      </c>
      <c r="J39" s="9">
        <v>1</v>
      </c>
      <c r="K39" s="117"/>
    </row>
    <row r="40" spans="1:11" ht="16.5" customHeight="1">
      <c r="A40" s="39"/>
      <c r="B40" s="106"/>
      <c r="C40" s="203" t="s">
        <v>17</v>
      </c>
      <c r="D40" s="204"/>
      <c r="E40" s="88">
        <v>11600</v>
      </c>
      <c r="F40" s="8">
        <f>IF(D14/10000&lt;1.5,1,IF(D14/10000&lt;5.5,1-(D14/10000-1.5)*0.05,0.8))</f>
        <v>1</v>
      </c>
      <c r="G40" s="196"/>
      <c r="H40" s="8">
        <f>IF($G$39&lt;150,1,IF($G$39&lt;750,1-($G$39-150)*(0.1/600),0.9))</f>
        <v>0.9933333333333333</v>
      </c>
      <c r="I40" s="88">
        <f>E40*F40*H40</f>
        <v>11522.666666666666</v>
      </c>
      <c r="J40" s="9"/>
      <c r="K40" s="117"/>
    </row>
    <row r="41" spans="1:11" ht="16.5" customHeight="1">
      <c r="A41" s="39"/>
      <c r="B41" s="106"/>
      <c r="C41" s="203" t="s">
        <v>18</v>
      </c>
      <c r="D41" s="204"/>
      <c r="E41" s="88">
        <v>10600</v>
      </c>
      <c r="F41" s="8">
        <f>IF(D14/10000&lt;1.5,1,IF(D14/10000&lt;7,1-(D14/10000-1.5)*(0.3/5.5),0.7))</f>
        <v>1</v>
      </c>
      <c r="G41" s="197"/>
      <c r="H41" s="8">
        <f>IF($G$39&lt;150,1,IF($G$39&lt;700,1-($G$39-150)*(0.05/550),0.95))</f>
        <v>0.9963636363636363</v>
      </c>
      <c r="I41" s="88">
        <f>E41*F41*H41</f>
        <v>10561.454545454546</v>
      </c>
      <c r="J41" s="9"/>
      <c r="K41" s="117"/>
    </row>
    <row r="42" spans="1:10" ht="16.5" customHeight="1">
      <c r="A42" s="39"/>
      <c r="B42" s="106"/>
      <c r="C42" s="117"/>
      <c r="D42" s="124"/>
      <c r="E42" s="106"/>
      <c r="F42" s="106"/>
      <c r="G42" s="106"/>
      <c r="H42" s="117"/>
      <c r="I42" s="106"/>
      <c r="J42" s="106"/>
    </row>
    <row r="43" spans="1:10" ht="31.5" customHeight="1">
      <c r="A43" s="39"/>
      <c r="B43" s="106"/>
      <c r="C43" s="34" t="s">
        <v>45</v>
      </c>
      <c r="D43" s="26" t="s">
        <v>91</v>
      </c>
      <c r="E43" s="106"/>
      <c r="F43" s="106"/>
      <c r="G43" s="106"/>
      <c r="H43" s="117"/>
      <c r="I43" s="106"/>
      <c r="J43" s="106"/>
    </row>
    <row r="44" spans="1:11" ht="16.5" customHeight="1">
      <c r="A44" s="39"/>
      <c r="B44" s="106"/>
      <c r="C44" s="2" t="s">
        <v>19</v>
      </c>
      <c r="D44" s="87">
        <v>1783</v>
      </c>
      <c r="E44" s="189" t="s">
        <v>46</v>
      </c>
      <c r="F44" s="190"/>
      <c r="G44" s="190"/>
      <c r="H44" s="190"/>
      <c r="I44" s="190"/>
      <c r="J44" s="190"/>
      <c r="K44" s="144"/>
    </row>
    <row r="45" spans="1:10" ht="12" customHeight="1">
      <c r="A45" s="39"/>
      <c r="B45" s="106"/>
      <c r="C45" s="106"/>
      <c r="D45" s="106"/>
      <c r="E45" s="106"/>
      <c r="F45" s="106"/>
      <c r="G45" s="106"/>
      <c r="H45" s="117"/>
      <c r="I45" s="106"/>
      <c r="J45" s="106"/>
    </row>
    <row r="46" spans="1:10" ht="12" customHeight="1">
      <c r="A46" s="39"/>
      <c r="B46" s="106"/>
      <c r="C46" s="117"/>
      <c r="D46" s="124"/>
      <c r="E46" s="106"/>
      <c r="F46" s="106"/>
      <c r="G46" s="106"/>
      <c r="H46" s="117"/>
      <c r="I46" s="106"/>
      <c r="J46" s="106"/>
    </row>
    <row r="47" spans="1:10" ht="16.5" customHeight="1">
      <c r="A47" s="39"/>
      <c r="B47" s="106"/>
      <c r="C47" s="28" t="s">
        <v>53</v>
      </c>
      <c r="D47" s="29"/>
      <c r="E47" s="29"/>
      <c r="F47" s="29"/>
      <c r="G47" s="29"/>
      <c r="H47" s="29"/>
      <c r="I47" s="29"/>
      <c r="J47" s="29"/>
    </row>
    <row r="48" spans="1:10" ht="16.5" customHeight="1">
      <c r="A48" s="38"/>
      <c r="B48" s="105"/>
      <c r="C48" s="120" t="s">
        <v>152</v>
      </c>
      <c r="D48" s="106"/>
      <c r="E48" s="106"/>
      <c r="F48" s="106"/>
      <c r="G48" s="106"/>
      <c r="H48" s="106"/>
      <c r="I48" s="106"/>
      <c r="J48" s="106"/>
    </row>
    <row r="49" spans="1:10" ht="6" customHeight="1">
      <c r="A49" s="39"/>
      <c r="B49" s="106"/>
      <c r="C49" s="117"/>
      <c r="D49" s="124"/>
      <c r="E49" s="106"/>
      <c r="F49" s="106"/>
      <c r="G49" s="106"/>
      <c r="H49" s="106"/>
      <c r="I49" s="106"/>
      <c r="J49" s="106"/>
    </row>
    <row r="50" spans="1:10" ht="30.75" customHeight="1">
      <c r="A50" s="39"/>
      <c r="B50" s="106"/>
      <c r="C50" s="33" t="s">
        <v>60</v>
      </c>
      <c r="D50" s="26" t="s">
        <v>91</v>
      </c>
      <c r="E50" s="106"/>
      <c r="F50" s="106"/>
      <c r="G50" s="106"/>
      <c r="H50" s="106"/>
      <c r="I50" s="106"/>
      <c r="J50" s="106"/>
    </row>
    <row r="51" spans="1:10" ht="16.5" customHeight="1">
      <c r="A51" s="39"/>
      <c r="B51" s="106"/>
      <c r="C51" s="2" t="s">
        <v>19</v>
      </c>
      <c r="D51" s="87">
        <v>700</v>
      </c>
      <c r="E51" s="106"/>
      <c r="F51" s="106"/>
      <c r="G51" s="106"/>
      <c r="H51" s="106"/>
      <c r="I51" s="106"/>
      <c r="J51" s="106"/>
    </row>
    <row r="52" spans="1:10" ht="16.5" customHeight="1">
      <c r="A52" s="39"/>
      <c r="B52" s="106"/>
      <c r="C52" s="106"/>
      <c r="D52" s="106"/>
      <c r="E52" s="106"/>
      <c r="F52" s="106"/>
      <c r="G52" s="106"/>
      <c r="H52" s="106"/>
      <c r="I52" s="106"/>
      <c r="J52" s="106"/>
    </row>
    <row r="53" spans="1:9" ht="45" customHeight="1">
      <c r="A53" s="39"/>
      <c r="B53" s="106"/>
      <c r="C53" s="191" t="s">
        <v>54</v>
      </c>
      <c r="D53" s="192"/>
      <c r="E53" s="25" t="s">
        <v>99</v>
      </c>
      <c r="F53" s="25" t="s">
        <v>6</v>
      </c>
      <c r="G53" s="25" t="s">
        <v>7</v>
      </c>
      <c r="H53" s="25" t="s">
        <v>8</v>
      </c>
      <c r="I53" s="25" t="s">
        <v>9</v>
      </c>
    </row>
    <row r="54" spans="1:10" ht="16.5" customHeight="1">
      <c r="A54" s="39"/>
      <c r="B54" s="106"/>
      <c r="C54" s="193" t="s">
        <v>10</v>
      </c>
      <c r="D54" s="194"/>
      <c r="E54" s="88">
        <v>3975</v>
      </c>
      <c r="F54" s="195">
        <f>D24</f>
        <v>190</v>
      </c>
      <c r="G54" s="198">
        <f>IF(F54&lt;150,1,IF(F54&lt;500,1-(F54-150)*(0.3/350),0.7))</f>
        <v>0.9657142857142857</v>
      </c>
      <c r="H54" s="88">
        <f>E54*G54</f>
        <v>3838.714285714286</v>
      </c>
      <c r="I54" s="9">
        <v>1</v>
      </c>
      <c r="J54" s="106"/>
    </row>
    <row r="55" spans="1:10" ht="16.5" customHeight="1">
      <c r="A55" s="39"/>
      <c r="B55" s="106"/>
      <c r="C55" s="193" t="s">
        <v>11</v>
      </c>
      <c r="D55" s="194"/>
      <c r="E55" s="88">
        <v>3375</v>
      </c>
      <c r="F55" s="196"/>
      <c r="G55" s="199"/>
      <c r="H55" s="88">
        <f>E55*G54</f>
        <v>3259.285714285714</v>
      </c>
      <c r="I55" s="9"/>
      <c r="J55" s="106"/>
    </row>
    <row r="56" spans="1:10" ht="16.5" customHeight="1">
      <c r="A56" s="39"/>
      <c r="B56" s="106"/>
      <c r="C56" s="193" t="s">
        <v>12</v>
      </c>
      <c r="D56" s="194"/>
      <c r="E56" s="88">
        <v>3000</v>
      </c>
      <c r="F56" s="196"/>
      <c r="G56" s="199"/>
      <c r="H56" s="88">
        <f>E56*G54</f>
        <v>2897.1428571428573</v>
      </c>
      <c r="I56" s="9"/>
      <c r="J56" s="106"/>
    </row>
    <row r="57" spans="1:10" ht="16.5" customHeight="1">
      <c r="A57" s="39"/>
      <c r="B57" s="106"/>
      <c r="C57" s="193" t="s">
        <v>13</v>
      </c>
      <c r="D57" s="194"/>
      <c r="E57" s="88">
        <v>2175</v>
      </c>
      <c r="F57" s="197"/>
      <c r="G57" s="200"/>
      <c r="H57" s="88">
        <f>E57*G54</f>
        <v>2100.4285714285716</v>
      </c>
      <c r="I57" s="9"/>
      <c r="J57" s="106"/>
    </row>
    <row r="58" spans="1:10" ht="16.5" customHeight="1">
      <c r="A58" s="39"/>
      <c r="B58" s="106"/>
      <c r="C58" s="106"/>
      <c r="D58" s="106"/>
      <c r="E58" s="106"/>
      <c r="F58" s="106"/>
      <c r="G58" s="106"/>
      <c r="H58" s="106"/>
      <c r="I58" s="106"/>
      <c r="J58" s="106"/>
    </row>
    <row r="59" spans="1:11" ht="45" customHeight="1">
      <c r="A59" s="39"/>
      <c r="B59" s="106"/>
      <c r="C59" s="201" t="s">
        <v>61</v>
      </c>
      <c r="D59" s="202"/>
      <c r="E59" s="26" t="s">
        <v>14</v>
      </c>
      <c r="F59" s="26" t="s">
        <v>15</v>
      </c>
      <c r="G59" s="26" t="s">
        <v>6</v>
      </c>
      <c r="H59" s="26" t="s">
        <v>7</v>
      </c>
      <c r="I59" s="26" t="s">
        <v>8</v>
      </c>
      <c r="J59" s="25" t="s">
        <v>9</v>
      </c>
      <c r="K59" s="148"/>
    </row>
    <row r="60" spans="1:11" ht="16.5" customHeight="1">
      <c r="A60" s="39"/>
      <c r="B60" s="106"/>
      <c r="C60" s="203" t="s">
        <v>16</v>
      </c>
      <c r="D60" s="204"/>
      <c r="E60" s="88">
        <v>20600</v>
      </c>
      <c r="F60" s="8">
        <v>1</v>
      </c>
      <c r="G60" s="195">
        <f>D24</f>
        <v>190</v>
      </c>
      <c r="H60" s="12">
        <v>1</v>
      </c>
      <c r="I60" s="88">
        <f>E60*F60*H60</f>
        <v>20600</v>
      </c>
      <c r="J60" s="9">
        <v>1</v>
      </c>
      <c r="K60" s="117"/>
    </row>
    <row r="61" spans="1:11" ht="16.5" customHeight="1">
      <c r="A61" s="39"/>
      <c r="B61" s="106"/>
      <c r="C61" s="203" t="s">
        <v>17</v>
      </c>
      <c r="D61" s="204"/>
      <c r="E61" s="88">
        <v>11600</v>
      </c>
      <c r="F61" s="8">
        <f>IF(G14/10000&lt;1.5,1,IF(G14/10000&lt;5.5,1-(G14/10000-1.5)*0.05,0.8))</f>
        <v>0.859</v>
      </c>
      <c r="G61" s="196"/>
      <c r="H61" s="8">
        <f>IF($G$39&lt;150,1,IF($G$39&lt;750,1-($G$39-150)*(0.1/600),0.9))</f>
        <v>0.9933333333333333</v>
      </c>
      <c r="I61" s="88">
        <f>E61*F61*H61</f>
        <v>9897.970666666666</v>
      </c>
      <c r="J61" s="9"/>
      <c r="K61" s="117"/>
    </row>
    <row r="62" spans="1:11" ht="16.5" customHeight="1">
      <c r="A62" s="39"/>
      <c r="B62" s="106"/>
      <c r="C62" s="203" t="s">
        <v>18</v>
      </c>
      <c r="D62" s="204"/>
      <c r="E62" s="88">
        <v>10600</v>
      </c>
      <c r="F62" s="8">
        <f>IF(G14/10000&lt;1.5,1,IF(G14/10000&lt;7,1-(G14/10000-1.5)*(0.3/5.5),0.7))</f>
        <v>0.8461818181818181</v>
      </c>
      <c r="G62" s="197"/>
      <c r="H62" s="8">
        <f>IF($G$39&lt;150,1,IF($G$39&lt;700,1-($G$39-150)*(0.05/550),0.95))</f>
        <v>0.9963636363636363</v>
      </c>
      <c r="I62" s="88">
        <f>E62*F62*H62</f>
        <v>8936.910809917355</v>
      </c>
      <c r="J62" s="9"/>
      <c r="K62" s="117"/>
    </row>
    <row r="63" spans="1:10" ht="16.5" customHeight="1">
      <c r="A63" s="39"/>
      <c r="B63" s="106"/>
      <c r="C63" s="106"/>
      <c r="D63" s="106"/>
      <c r="E63" s="106"/>
      <c r="F63" s="106"/>
      <c r="G63" s="106"/>
      <c r="H63" s="106"/>
      <c r="I63" s="106"/>
      <c r="J63" s="106"/>
    </row>
    <row r="64" spans="1:10" ht="31.5" customHeight="1">
      <c r="A64" s="39"/>
      <c r="B64" s="106"/>
      <c r="C64" s="34" t="s">
        <v>55</v>
      </c>
      <c r="D64" s="26" t="s">
        <v>91</v>
      </c>
      <c r="E64" s="106"/>
      <c r="F64" s="106"/>
      <c r="G64" s="106"/>
      <c r="H64" s="106"/>
      <c r="I64" s="106"/>
      <c r="J64" s="106"/>
    </row>
    <row r="65" spans="1:11" ht="16.5" customHeight="1">
      <c r="A65" s="39"/>
      <c r="B65" s="106"/>
      <c r="C65" s="2" t="s">
        <v>19</v>
      </c>
      <c r="D65" s="87">
        <v>1783</v>
      </c>
      <c r="E65" s="189" t="s">
        <v>46</v>
      </c>
      <c r="F65" s="190"/>
      <c r="G65" s="190"/>
      <c r="H65" s="190"/>
      <c r="I65" s="190"/>
      <c r="J65" s="190"/>
      <c r="K65" s="144"/>
    </row>
    <row r="66" spans="1:10" ht="12" customHeight="1">
      <c r="A66" s="39"/>
      <c r="B66" s="106"/>
      <c r="C66" s="106"/>
      <c r="D66" s="106"/>
      <c r="E66" s="106"/>
      <c r="F66" s="106"/>
      <c r="G66" s="106"/>
      <c r="H66" s="106"/>
      <c r="I66" s="106"/>
      <c r="J66" s="106"/>
    </row>
    <row r="67" spans="1:10" ht="12" customHeight="1">
      <c r="A67" s="39"/>
      <c r="B67" s="106"/>
      <c r="C67" s="106"/>
      <c r="D67" s="106"/>
      <c r="E67" s="106"/>
      <c r="F67" s="106"/>
      <c r="G67" s="106"/>
      <c r="H67" s="106"/>
      <c r="I67" s="106"/>
      <c r="J67" s="106"/>
    </row>
    <row r="68" spans="1:10" ht="16.5" customHeight="1">
      <c r="A68" s="39"/>
      <c r="B68" s="106"/>
      <c r="C68" s="28" t="s">
        <v>56</v>
      </c>
      <c r="D68" s="29"/>
      <c r="E68" s="29"/>
      <c r="F68" s="29"/>
      <c r="G68" s="29"/>
      <c r="H68" s="29"/>
      <c r="I68" s="29"/>
      <c r="J68" s="29"/>
    </row>
    <row r="69" spans="1:10" ht="16.5" customHeight="1">
      <c r="A69" s="38"/>
      <c r="B69" s="105"/>
      <c r="C69" s="120" t="s">
        <v>148</v>
      </c>
      <c r="D69" s="106"/>
      <c r="E69" s="106"/>
      <c r="F69" s="106"/>
      <c r="G69" s="106"/>
      <c r="H69" s="106"/>
      <c r="I69" s="106"/>
      <c r="J69" s="106"/>
    </row>
    <row r="70" spans="1:10" ht="16.5" customHeight="1">
      <c r="A70" s="39"/>
      <c r="B70" s="106"/>
      <c r="C70" s="106" t="s">
        <v>57</v>
      </c>
      <c r="D70" s="106"/>
      <c r="E70" s="106"/>
      <c r="F70" s="106"/>
      <c r="G70" s="106" t="s">
        <v>58</v>
      </c>
      <c r="H70" s="106"/>
      <c r="I70" s="106"/>
      <c r="J70" s="106"/>
    </row>
    <row r="71" spans="1:15" ht="31.5" customHeight="1">
      <c r="A71" s="42"/>
      <c r="B71" s="123"/>
      <c r="C71" s="25" t="s">
        <v>0</v>
      </c>
      <c r="D71" s="205" t="s">
        <v>92</v>
      </c>
      <c r="E71" s="206"/>
      <c r="F71" s="106"/>
      <c r="G71" s="25" t="s">
        <v>0</v>
      </c>
      <c r="H71" s="205" t="s">
        <v>92</v>
      </c>
      <c r="I71" s="207"/>
      <c r="J71" s="106"/>
      <c r="L71" s="6"/>
      <c r="M71" s="6"/>
      <c r="N71" s="6"/>
      <c r="O71" s="6"/>
    </row>
    <row r="72" spans="1:10" ht="16.5" customHeight="1">
      <c r="A72" s="39"/>
      <c r="B72" s="106"/>
      <c r="C72" s="2" t="s">
        <v>21</v>
      </c>
      <c r="D72" s="156"/>
      <c r="E72" s="157">
        <f>D30</f>
        <v>700</v>
      </c>
      <c r="F72" s="106"/>
      <c r="G72" s="2" t="s">
        <v>21</v>
      </c>
      <c r="H72" s="156"/>
      <c r="I72" s="157">
        <f>D51</f>
        <v>700</v>
      </c>
      <c r="J72" s="106"/>
    </row>
    <row r="73" spans="1:10" ht="16.5" customHeight="1">
      <c r="A73" s="39"/>
      <c r="B73" s="106"/>
      <c r="C73" s="3" t="s">
        <v>2</v>
      </c>
      <c r="D73" s="156"/>
      <c r="E73" s="157">
        <f>H33*I33+H34*I34+H35*I35+H36*I36</f>
        <v>3838.714285714286</v>
      </c>
      <c r="F73" s="106"/>
      <c r="G73" s="3" t="s">
        <v>2</v>
      </c>
      <c r="H73" s="156"/>
      <c r="I73" s="157">
        <f>H54*I54+H55*I55+H56*I56+H57*I57</f>
        <v>3838.714285714286</v>
      </c>
      <c r="J73" s="106"/>
    </row>
    <row r="74" spans="1:10" ht="16.5" customHeight="1">
      <c r="A74" s="39"/>
      <c r="B74" s="106"/>
      <c r="C74" s="2" t="s">
        <v>3</v>
      </c>
      <c r="D74" s="156"/>
      <c r="E74" s="157">
        <f>I39*J39+I40*J40+I41*J41</f>
        <v>20600</v>
      </c>
      <c r="F74" s="106"/>
      <c r="G74" s="2" t="s">
        <v>3</v>
      </c>
      <c r="H74" s="156"/>
      <c r="I74" s="157">
        <f>I60*J60+I61*J61+I62*J62</f>
        <v>20600</v>
      </c>
      <c r="J74" s="106"/>
    </row>
    <row r="75" spans="1:10" ht="16.5" customHeight="1">
      <c r="A75" s="40"/>
      <c r="B75" s="106"/>
      <c r="C75" s="8" t="s">
        <v>39</v>
      </c>
      <c r="D75" s="156"/>
      <c r="E75" s="157">
        <f>D44</f>
        <v>1783</v>
      </c>
      <c r="F75" s="106"/>
      <c r="G75" s="2" t="s">
        <v>39</v>
      </c>
      <c r="H75" s="156"/>
      <c r="I75" s="157">
        <f>D65</f>
        <v>1783</v>
      </c>
      <c r="J75" s="106"/>
    </row>
    <row r="76" spans="1:9" s="106" customFormat="1" ht="0.75" customHeight="1">
      <c r="A76" s="117"/>
      <c r="C76" s="117"/>
      <c r="D76" s="117"/>
      <c r="E76" s="149"/>
      <c r="G76" s="117"/>
      <c r="H76" s="117"/>
      <c r="I76" s="149"/>
    </row>
    <row r="77" spans="1:11" ht="16.5" customHeight="1">
      <c r="A77" s="106"/>
      <c r="B77" s="106"/>
      <c r="C77" s="106"/>
      <c r="D77" s="106"/>
      <c r="E77" s="106"/>
      <c r="F77" s="106"/>
      <c r="G77" s="106"/>
      <c r="H77" s="106"/>
      <c r="I77" s="106"/>
      <c r="J77" s="114" t="s">
        <v>121</v>
      </c>
      <c r="K77" s="114"/>
    </row>
    <row r="78" spans="1:11" s="24" customFormat="1" ht="24" customHeight="1">
      <c r="A78" s="41" t="s">
        <v>62</v>
      </c>
      <c r="B78" s="37"/>
      <c r="C78" s="35"/>
      <c r="D78" s="35"/>
      <c r="E78" s="35"/>
      <c r="F78" s="35"/>
      <c r="G78" s="35"/>
      <c r="H78" s="35"/>
      <c r="I78" s="35"/>
      <c r="J78" s="36"/>
      <c r="K78" s="147"/>
    </row>
    <row r="79" spans="1:17" ht="36" customHeight="1">
      <c r="A79" s="39"/>
      <c r="B79" s="106"/>
      <c r="C79" s="125" t="s">
        <v>153</v>
      </c>
      <c r="D79" s="125"/>
      <c r="E79" s="125"/>
      <c r="F79" s="125" t="s">
        <v>154</v>
      </c>
      <c r="G79" s="125"/>
      <c r="H79" s="125"/>
      <c r="I79" s="208" t="s">
        <v>145</v>
      </c>
      <c r="J79" s="209"/>
      <c r="K79" s="145"/>
      <c r="P79" s="16"/>
      <c r="Q79" s="16"/>
    </row>
    <row r="80" spans="1:17" ht="31.5" customHeight="1">
      <c r="A80" s="39"/>
      <c r="B80" s="106"/>
      <c r="C80" s="1" t="s">
        <v>0</v>
      </c>
      <c r="D80" s="25" t="s">
        <v>93</v>
      </c>
      <c r="E80" s="106"/>
      <c r="F80" s="1" t="s">
        <v>0</v>
      </c>
      <c r="G80" s="25" t="s">
        <v>93</v>
      </c>
      <c r="H80" s="106"/>
      <c r="I80" s="1" t="s">
        <v>0</v>
      </c>
      <c r="J80" s="25" t="s">
        <v>94</v>
      </c>
      <c r="K80" s="148"/>
      <c r="P80" s="16"/>
      <c r="Q80" s="16"/>
    </row>
    <row r="81" spans="1:17" ht="16.5" customHeight="1">
      <c r="A81" s="39"/>
      <c r="B81" s="106"/>
      <c r="C81" s="2" t="s">
        <v>21</v>
      </c>
      <c r="D81" s="87">
        <f>D12/10000*E72</f>
        <v>1484</v>
      </c>
      <c r="E81" s="106"/>
      <c r="F81" s="2" t="s">
        <v>21</v>
      </c>
      <c r="G81" s="87">
        <f>IF(G12&lt;D12,D81,G12/10000*I72)</f>
        <v>7560.000000000001</v>
      </c>
      <c r="H81" s="106"/>
      <c r="I81" s="2" t="s">
        <v>21</v>
      </c>
      <c r="J81" s="87">
        <f>IF(G81-D81&gt;0,G81-D81,0)</f>
        <v>6076.000000000001</v>
      </c>
      <c r="K81" s="149"/>
      <c r="P81" s="17"/>
      <c r="Q81" s="17"/>
    </row>
    <row r="82" spans="1:17" ht="16.5" customHeight="1">
      <c r="A82" s="39"/>
      <c r="B82" s="106"/>
      <c r="C82" s="3" t="s">
        <v>2</v>
      </c>
      <c r="D82" s="87">
        <f>D13/10000*E73</f>
        <v>2303.2285714285713</v>
      </c>
      <c r="E82" s="106"/>
      <c r="F82" s="3" t="s">
        <v>2</v>
      </c>
      <c r="G82" s="87">
        <f>IF(G13&lt;D13,D82,G13/10000*I73)</f>
        <v>34087.78285714286</v>
      </c>
      <c r="H82" s="106"/>
      <c r="I82" s="3" t="s">
        <v>2</v>
      </c>
      <c r="J82" s="87">
        <f>IF(G82-D82&gt;0,G82-D82,0)</f>
        <v>31784.55428571429</v>
      </c>
      <c r="K82" s="149"/>
      <c r="P82" s="17"/>
      <c r="Q82" s="17"/>
    </row>
    <row r="83" spans="1:17" ht="16.5" customHeight="1">
      <c r="A83" s="39"/>
      <c r="B83" s="106"/>
      <c r="C83" s="2" t="s">
        <v>3</v>
      </c>
      <c r="D83" s="87">
        <f>D14/10000*E74</f>
        <v>26368</v>
      </c>
      <c r="E83" s="106"/>
      <c r="F83" s="2" t="s">
        <v>3</v>
      </c>
      <c r="G83" s="87">
        <f>IF(G14&lt;D14,D83,G14/10000*I74)</f>
        <v>88992</v>
      </c>
      <c r="H83" s="106"/>
      <c r="I83" s="2" t="s">
        <v>3</v>
      </c>
      <c r="J83" s="87">
        <f>IF(G83-D83&gt;0,G83-D83,0)</f>
        <v>62624</v>
      </c>
      <c r="K83" s="149"/>
      <c r="P83" s="18"/>
      <c r="Q83" s="18"/>
    </row>
    <row r="84" spans="1:17" ht="16.5" customHeight="1">
      <c r="A84" s="39"/>
      <c r="B84" s="106"/>
      <c r="C84" s="44" t="s">
        <v>39</v>
      </c>
      <c r="D84" s="87">
        <f>D15/10000*E75</f>
        <v>0</v>
      </c>
      <c r="E84" s="106"/>
      <c r="F84" s="8" t="s">
        <v>39</v>
      </c>
      <c r="G84" s="87">
        <f>IF(G15&lt;D15,D84,G15/10000*I75)</f>
        <v>0</v>
      </c>
      <c r="H84" s="106"/>
      <c r="I84" s="8" t="s">
        <v>39</v>
      </c>
      <c r="J84" s="87">
        <f>IF(G84-D84&gt;0,G84-D84,0)</f>
        <v>0</v>
      </c>
      <c r="K84" s="149"/>
      <c r="P84" s="18"/>
      <c r="Q84" s="18"/>
    </row>
    <row r="85" spans="1:17" ht="17.25" customHeight="1">
      <c r="A85" s="40"/>
      <c r="B85" s="106"/>
      <c r="C85" s="106"/>
      <c r="D85" s="106"/>
      <c r="E85" s="106"/>
      <c r="F85" s="106"/>
      <c r="G85" s="106"/>
      <c r="H85" s="106"/>
      <c r="I85" s="106"/>
      <c r="J85" s="106"/>
      <c r="P85" s="18"/>
      <c r="Q85" s="18"/>
    </row>
    <row r="86" spans="1:11" s="24" customFormat="1" ht="24" customHeight="1">
      <c r="A86" s="41" t="s">
        <v>63</v>
      </c>
      <c r="B86" s="37"/>
      <c r="C86" s="35"/>
      <c r="D86" s="35"/>
      <c r="E86" s="35"/>
      <c r="F86" s="35"/>
      <c r="G86" s="35"/>
      <c r="H86" s="35"/>
      <c r="I86" s="35"/>
      <c r="J86" s="36"/>
      <c r="K86" s="147"/>
    </row>
    <row r="87" spans="1:17" ht="16.5" customHeight="1">
      <c r="A87" s="39"/>
      <c r="B87" s="106"/>
      <c r="C87" s="106"/>
      <c r="D87" s="106"/>
      <c r="E87" s="106"/>
      <c r="F87" s="106"/>
      <c r="G87" s="106"/>
      <c r="H87" s="106"/>
      <c r="I87" s="106"/>
      <c r="J87" s="106"/>
      <c r="P87" s="18"/>
      <c r="Q87" s="18"/>
    </row>
    <row r="88" spans="1:17" ht="16.5" customHeight="1">
      <c r="A88" s="39"/>
      <c r="B88" s="106"/>
      <c r="C88" s="28" t="s">
        <v>155</v>
      </c>
      <c r="D88" s="29"/>
      <c r="E88" s="29"/>
      <c r="F88" s="29"/>
      <c r="G88" s="29"/>
      <c r="H88" s="29"/>
      <c r="I88" s="29"/>
      <c r="J88" s="29"/>
      <c r="P88" s="18"/>
      <c r="Q88" s="18"/>
    </row>
    <row r="89" spans="1:17" ht="16.5" customHeight="1">
      <c r="A89" s="39"/>
      <c r="B89" s="106"/>
      <c r="C89" s="120" t="s">
        <v>111</v>
      </c>
      <c r="D89" s="106"/>
      <c r="E89" s="106"/>
      <c r="F89" s="106"/>
      <c r="G89" s="106"/>
      <c r="H89" s="222" t="s">
        <v>156</v>
      </c>
      <c r="I89" s="222"/>
      <c r="J89" s="222"/>
      <c r="P89" s="18"/>
      <c r="Q89" s="18"/>
    </row>
    <row r="90" spans="1:17" ht="16.5" customHeight="1">
      <c r="A90" s="39"/>
      <c r="B90" s="106"/>
      <c r="C90" s="181" t="s">
        <v>167</v>
      </c>
      <c r="D90" s="106"/>
      <c r="E90" s="106"/>
      <c r="F90" s="106"/>
      <c r="G90" s="106"/>
      <c r="H90" s="223"/>
      <c r="I90" s="223"/>
      <c r="J90" s="224"/>
      <c r="P90" s="18"/>
      <c r="Q90" s="18"/>
    </row>
    <row r="91" spans="1:17" ht="16.5" customHeight="1">
      <c r="A91" s="39"/>
      <c r="B91" s="106"/>
      <c r="C91" s="212"/>
      <c r="D91" s="219" t="s">
        <v>64</v>
      </c>
      <c r="E91" s="220" t="s">
        <v>65</v>
      </c>
      <c r="F91" s="221"/>
      <c r="G91" s="106"/>
      <c r="H91" s="217"/>
      <c r="I91" s="214" t="s">
        <v>64</v>
      </c>
      <c r="J91" s="216" t="s">
        <v>65</v>
      </c>
      <c r="K91" s="154"/>
      <c r="P91" s="18"/>
      <c r="Q91" s="18"/>
    </row>
    <row r="92" spans="1:17" ht="16.5" customHeight="1">
      <c r="A92" s="39"/>
      <c r="B92" s="106"/>
      <c r="C92" s="213"/>
      <c r="D92" s="213"/>
      <c r="E92" s="23" t="s">
        <v>113</v>
      </c>
      <c r="F92" s="23" t="s">
        <v>20</v>
      </c>
      <c r="G92" s="106"/>
      <c r="H92" s="218"/>
      <c r="I92" s="215"/>
      <c r="J92" s="216"/>
      <c r="K92" s="154"/>
      <c r="P92" s="18"/>
      <c r="Q92" s="18"/>
    </row>
    <row r="93" spans="1:17" ht="16.5" customHeight="1">
      <c r="A93" s="39"/>
      <c r="B93" s="106"/>
      <c r="C93" s="11" t="s">
        <v>21</v>
      </c>
      <c r="D93" s="169">
        <f>1-E93-F93</f>
        <v>0.75</v>
      </c>
      <c r="E93" s="69">
        <v>0.15</v>
      </c>
      <c r="F93" s="69">
        <v>0.1</v>
      </c>
      <c r="G93" s="106"/>
      <c r="H93" s="11" t="s">
        <v>21</v>
      </c>
      <c r="I93" s="170">
        <f>J81*D93</f>
        <v>4557.000000000001</v>
      </c>
      <c r="J93" s="80">
        <f>J81-I93</f>
        <v>1519</v>
      </c>
      <c r="K93" s="150"/>
      <c r="P93" s="18"/>
      <c r="Q93" s="18"/>
    </row>
    <row r="94" spans="1:17" ht="16.5" customHeight="1">
      <c r="A94" s="39"/>
      <c r="B94" s="106"/>
      <c r="C94" s="11" t="s">
        <v>2</v>
      </c>
      <c r="D94" s="169">
        <f>1-E94-F94</f>
        <v>0.75</v>
      </c>
      <c r="E94" s="69">
        <v>0.15</v>
      </c>
      <c r="F94" s="69">
        <v>0.1</v>
      </c>
      <c r="G94" s="106"/>
      <c r="H94" s="11" t="s">
        <v>2</v>
      </c>
      <c r="I94" s="170">
        <f>J82*D94</f>
        <v>23838.41571428572</v>
      </c>
      <c r="J94" s="80">
        <f>J82-I94</f>
        <v>7946.138571428572</v>
      </c>
      <c r="K94" s="150"/>
      <c r="P94" s="18"/>
      <c r="Q94" s="18"/>
    </row>
    <row r="95" spans="1:17" ht="16.5" customHeight="1">
      <c r="A95" s="39"/>
      <c r="B95" s="106"/>
      <c r="C95" s="11" t="s">
        <v>3</v>
      </c>
      <c r="D95" s="169">
        <f>1-E95-F95</f>
        <v>0.75</v>
      </c>
      <c r="E95" s="69">
        <v>0.15</v>
      </c>
      <c r="F95" s="69">
        <v>0.1</v>
      </c>
      <c r="G95" s="106"/>
      <c r="H95" s="11" t="s">
        <v>3</v>
      </c>
      <c r="I95" s="170">
        <f>J83*D95</f>
        <v>46968</v>
      </c>
      <c r="J95" s="80">
        <f>J83-I95</f>
        <v>15656</v>
      </c>
      <c r="K95" s="150"/>
      <c r="P95" s="18"/>
      <c r="Q95" s="18"/>
    </row>
    <row r="96" spans="1:17" ht="16.5" customHeight="1">
      <c r="A96" s="39"/>
      <c r="B96" s="106"/>
      <c r="C96" s="11" t="s">
        <v>39</v>
      </c>
      <c r="D96" s="169">
        <f>1-E96-F96</f>
        <v>0.75</v>
      </c>
      <c r="E96" s="69">
        <v>0.15</v>
      </c>
      <c r="F96" s="69">
        <v>0.1</v>
      </c>
      <c r="G96" s="106"/>
      <c r="H96" s="11" t="s">
        <v>39</v>
      </c>
      <c r="I96" s="170">
        <f>J84*D96</f>
        <v>0</v>
      </c>
      <c r="J96" s="80">
        <f>J84-I96</f>
        <v>0</v>
      </c>
      <c r="K96" s="150"/>
      <c r="P96" s="18"/>
      <c r="Q96" s="18"/>
    </row>
    <row r="97" spans="1:10" ht="16.5" customHeight="1">
      <c r="A97" s="39"/>
      <c r="B97" s="106"/>
      <c r="G97" s="106"/>
      <c r="J97" s="106"/>
    </row>
    <row r="98" spans="1:11" ht="21.75" customHeight="1">
      <c r="A98" s="39"/>
      <c r="B98" s="106"/>
      <c r="C98" s="67"/>
      <c r="D98" s="67"/>
      <c r="E98" s="23" t="s">
        <v>22</v>
      </c>
      <c r="F98" s="23" t="s">
        <v>23</v>
      </c>
      <c r="G98" s="23" t="s">
        <v>24</v>
      </c>
      <c r="H98" s="23" t="s">
        <v>25</v>
      </c>
      <c r="I98" s="23" t="s">
        <v>26</v>
      </c>
      <c r="J98" s="126"/>
      <c r="K98" s="122"/>
    </row>
    <row r="99" spans="1:26" ht="16.5" customHeight="1">
      <c r="A99" s="39"/>
      <c r="B99" s="106"/>
      <c r="C99" s="210" t="s">
        <v>157</v>
      </c>
      <c r="D99" s="11" t="s">
        <v>21</v>
      </c>
      <c r="E99" s="19">
        <v>0.24862878196762922</v>
      </c>
      <c r="F99" s="19">
        <v>0.236394766234882</v>
      </c>
      <c r="G99" s="19">
        <v>0.1969575062539377</v>
      </c>
      <c r="H99" s="19">
        <v>0.025952948022645174</v>
      </c>
      <c r="I99" s="19">
        <v>0.2920659975209059</v>
      </c>
      <c r="J99" s="127"/>
      <c r="K99" s="146"/>
      <c r="L99" s="93">
        <f>SUM(E99:I99)</f>
        <v>1</v>
      </c>
      <c r="M99" s="77"/>
      <c r="N99" s="78"/>
      <c r="O99" s="79"/>
      <c r="P99" s="79"/>
      <c r="Q99" s="79"/>
      <c r="R99" s="79"/>
      <c r="S99" s="79"/>
      <c r="T99" s="77"/>
      <c r="U99" s="78"/>
      <c r="V99" s="79"/>
      <c r="W99" s="79"/>
      <c r="X99" s="79"/>
      <c r="Y99" s="79"/>
      <c r="Z99" s="79"/>
    </row>
    <row r="100" spans="1:26" ht="16.5" customHeight="1">
      <c r="A100" s="39"/>
      <c r="B100" s="106"/>
      <c r="C100" s="210"/>
      <c r="D100" s="11" t="s">
        <v>2</v>
      </c>
      <c r="E100" s="19">
        <v>0.13452901887178428</v>
      </c>
      <c r="F100" s="19">
        <v>0.11664270709015093</v>
      </c>
      <c r="G100" s="19">
        <v>0.22657883524536926</v>
      </c>
      <c r="H100" s="19">
        <v>0.014644929063032828</v>
      </c>
      <c r="I100" s="19">
        <v>0.5076045097296626</v>
      </c>
      <c r="J100" s="127"/>
      <c r="K100" s="146"/>
      <c r="L100" s="93">
        <f aca="true" t="shared" si="0" ref="L100:L106">SUM(E100:I100)</f>
        <v>1</v>
      </c>
      <c r="M100" s="77"/>
      <c r="N100" s="78"/>
      <c r="O100" s="79"/>
      <c r="P100" s="79"/>
      <c r="Q100" s="79"/>
      <c r="R100" s="79"/>
      <c r="S100" s="79"/>
      <c r="T100" s="77"/>
      <c r="U100" s="78"/>
      <c r="V100" s="79"/>
      <c r="W100" s="79"/>
      <c r="X100" s="79"/>
      <c r="Y100" s="79"/>
      <c r="Z100" s="79"/>
    </row>
    <row r="101" spans="1:26" ht="16.5" customHeight="1">
      <c r="A101" s="39"/>
      <c r="B101" s="106"/>
      <c r="C101" s="210"/>
      <c r="D101" s="11" t="s">
        <v>3</v>
      </c>
      <c r="E101" s="19">
        <v>0.32327775040698764</v>
      </c>
      <c r="F101" s="19">
        <v>0.19580170739264618</v>
      </c>
      <c r="G101" s="19">
        <v>0.16726555304763727</v>
      </c>
      <c r="H101" s="19">
        <v>0.023572546843365936</v>
      </c>
      <c r="I101" s="19">
        <v>0.290082442309363</v>
      </c>
      <c r="J101" s="127"/>
      <c r="K101" s="146"/>
      <c r="L101" s="93">
        <f t="shared" si="0"/>
        <v>1</v>
      </c>
      <c r="M101" s="70" t="s">
        <v>115</v>
      </c>
      <c r="N101" s="70"/>
      <c r="O101" s="70"/>
      <c r="P101" s="70"/>
      <c r="Q101" s="70"/>
      <c r="R101" s="70"/>
      <c r="S101" s="70"/>
      <c r="T101" s="70" t="s">
        <v>20</v>
      </c>
      <c r="U101" s="70"/>
      <c r="V101" s="70"/>
      <c r="W101" s="70"/>
      <c r="X101" s="70"/>
      <c r="Y101" s="70"/>
      <c r="Z101" s="70"/>
    </row>
    <row r="102" spans="1:26" ht="16.5" customHeight="1">
      <c r="A102" s="39"/>
      <c r="B102" s="106"/>
      <c r="C102" s="211"/>
      <c r="D102" s="11" t="s">
        <v>39</v>
      </c>
      <c r="E102" s="19">
        <v>0.24622918041992548</v>
      </c>
      <c r="F102" s="19">
        <v>0.19871294486590046</v>
      </c>
      <c r="G102" s="19">
        <v>0.2329462573913115</v>
      </c>
      <c r="H102" s="19">
        <v>0.04399550493073252</v>
      </c>
      <c r="I102" s="19">
        <v>0.27811611239213</v>
      </c>
      <c r="J102" s="127"/>
      <c r="K102" s="146"/>
      <c r="L102" s="93">
        <f t="shared" si="0"/>
        <v>1</v>
      </c>
      <c r="M102" s="71"/>
      <c r="N102" s="71"/>
      <c r="O102" s="72" t="s">
        <v>22</v>
      </c>
      <c r="P102" s="72" t="s">
        <v>23</v>
      </c>
      <c r="Q102" s="72" t="s">
        <v>24</v>
      </c>
      <c r="R102" s="72" t="s">
        <v>25</v>
      </c>
      <c r="S102" s="72" t="s">
        <v>26</v>
      </c>
      <c r="T102" s="71"/>
      <c r="U102" s="71"/>
      <c r="V102" s="72" t="s">
        <v>22</v>
      </c>
      <c r="W102" s="72" t="s">
        <v>23</v>
      </c>
      <c r="X102" s="72" t="s">
        <v>24</v>
      </c>
      <c r="Y102" s="72" t="s">
        <v>25</v>
      </c>
      <c r="Z102" s="72" t="s">
        <v>26</v>
      </c>
    </row>
    <row r="103" spans="1:26" ht="16.5" customHeight="1">
      <c r="A103" s="39"/>
      <c r="B103" s="106"/>
      <c r="C103" s="210" t="s">
        <v>65</v>
      </c>
      <c r="D103" s="11" t="s">
        <v>21</v>
      </c>
      <c r="E103" s="19">
        <f>IF($E93+$F93=0,0,((O103*$E93+V103*$F93)/($E93+$F93)))</f>
        <v>0.18627865517983544</v>
      </c>
      <c r="F103" s="19">
        <f>IF($E93+$F93=0,0,((P103*$E93+W103*$F93)/($E93+$F93)))</f>
        <v>0.1469193620941864</v>
      </c>
      <c r="G103" s="19">
        <f>IF($E93+$F93=0,0,((Q103*$E93+X103*$F93)/($E93+$F93)))</f>
        <v>0.4554683246948299</v>
      </c>
      <c r="H103" s="19">
        <f>IF($E93+$F93=0,0,((R103*$E93+Y103*$F93)/($E93+$F93)))</f>
        <v>0.028891696610998226</v>
      </c>
      <c r="I103" s="19">
        <f>IF($E93+$F93=0,0,((S103*$E93+Z103*$F93)/($E93+$F93)))</f>
        <v>0.18244196142015007</v>
      </c>
      <c r="J103" s="127"/>
      <c r="K103" s="146"/>
      <c r="L103" s="93">
        <f t="shared" si="0"/>
        <v>1</v>
      </c>
      <c r="M103" s="231" t="s">
        <v>65</v>
      </c>
      <c r="N103" s="75" t="s">
        <v>21</v>
      </c>
      <c r="O103" s="76">
        <v>0.19861462195916837</v>
      </c>
      <c r="P103" s="76">
        <v>0.15202251879306466</v>
      </c>
      <c r="Q103" s="76">
        <v>0.32988335037182664</v>
      </c>
      <c r="R103" s="76">
        <v>0.03056783463125952</v>
      </c>
      <c r="S103" s="76">
        <v>0.2889116742446808</v>
      </c>
      <c r="T103" s="231" t="s">
        <v>65</v>
      </c>
      <c r="U103" s="75" t="s">
        <v>21</v>
      </c>
      <c r="V103" s="76">
        <v>0.16777470501083602</v>
      </c>
      <c r="W103" s="76">
        <v>0.139264627045869</v>
      </c>
      <c r="X103" s="76">
        <v>0.6438457861793347</v>
      </c>
      <c r="Y103" s="76">
        <v>0.026377489580606282</v>
      </c>
      <c r="Z103" s="76">
        <v>0.022737392183353987</v>
      </c>
    </row>
    <row r="104" spans="1:26" ht="16.5" customHeight="1">
      <c r="A104" s="39"/>
      <c r="B104" s="106"/>
      <c r="C104" s="210"/>
      <c r="D104" s="11" t="s">
        <v>2</v>
      </c>
      <c r="E104" s="19">
        <f aca="true" t="shared" si="1" ref="E104:F106">IF($E94+$F94=0,0,((O104*$E94+V104*$F94)/($E94+$F94)))</f>
        <v>0.09826461124919485</v>
      </c>
      <c r="F104" s="19">
        <f t="shared" si="1"/>
        <v>0.12635548511642886</v>
      </c>
      <c r="G104" s="19">
        <f>IF($E94+$F94=0,0,((Q104*$E94+X104*$F94)/($E94+$F94)))</f>
        <v>0.6267470022135979</v>
      </c>
      <c r="H104" s="19">
        <f>IF($E94+$F94=0,0,((R104*$E94+Y104*$F94)/($E94+$F94)))</f>
        <v>0.024188696755526467</v>
      </c>
      <c r="I104" s="19">
        <f>IF($E94+$F94=0,0,((S104*$E94+Z104*$F94)/($E94+$F94)))</f>
        <v>0.1244442046652518</v>
      </c>
      <c r="J104" s="127"/>
      <c r="K104" s="146"/>
      <c r="L104" s="93">
        <f t="shared" si="0"/>
        <v>1</v>
      </c>
      <c r="M104" s="231"/>
      <c r="N104" s="73" t="s">
        <v>2</v>
      </c>
      <c r="O104" s="74">
        <v>0.12431051333652057</v>
      </c>
      <c r="P104" s="74">
        <v>0.15639998037350394</v>
      </c>
      <c r="Q104" s="74">
        <v>0.5015966685036652</v>
      </c>
      <c r="R104" s="74">
        <v>0.02582842803906626</v>
      </c>
      <c r="S104" s="74">
        <v>0.19186440974724392</v>
      </c>
      <c r="T104" s="231"/>
      <c r="U104" s="73" t="s">
        <v>2</v>
      </c>
      <c r="V104" s="74">
        <v>0.05919575811820628</v>
      </c>
      <c r="W104" s="74">
        <v>0.08128874223081627</v>
      </c>
      <c r="X104" s="74">
        <v>0.814472502778497</v>
      </c>
      <c r="Y104" s="74">
        <v>0.021729099830216776</v>
      </c>
      <c r="Z104" s="74">
        <v>0.02331389704226365</v>
      </c>
    </row>
    <row r="105" spans="1:26" ht="16.5" customHeight="1">
      <c r="A105" s="39"/>
      <c r="B105" s="106"/>
      <c r="C105" s="210"/>
      <c r="D105" s="11" t="s">
        <v>3</v>
      </c>
      <c r="E105" s="19">
        <f t="shared" si="1"/>
        <v>0.20601004205110807</v>
      </c>
      <c r="F105" s="19">
        <f t="shared" si="1"/>
        <v>0.18048910557000844</v>
      </c>
      <c r="G105" s="19">
        <f>IF($E95+$F95=0,0,((Q105*$E95+X105*$F95)/($E95+$F95)))</f>
        <v>0.5532784953724862</v>
      </c>
      <c r="H105" s="19">
        <f>IF($E95+$F95=0,0,((R105*$E95+Y105*$F95)/($E95+$F95)))</f>
        <v>0.021864635453592737</v>
      </c>
      <c r="I105" s="19">
        <f>IF($E95+$F95=0,0,((S105*$E95+Z105*$F95)/($E95+$F95)))</f>
        <v>0.03835772155280455</v>
      </c>
      <c r="J105" s="127"/>
      <c r="K105" s="146"/>
      <c r="L105" s="93">
        <f t="shared" si="0"/>
        <v>1</v>
      </c>
      <c r="M105" s="231"/>
      <c r="N105" s="73" t="s">
        <v>3</v>
      </c>
      <c r="O105" s="74">
        <v>0.2661400483687715</v>
      </c>
      <c r="P105" s="74">
        <v>0.21335574205711288</v>
      </c>
      <c r="Q105" s="74">
        <v>0.43510194650896905</v>
      </c>
      <c r="R105" s="74">
        <v>0.024446010057261904</v>
      </c>
      <c r="S105" s="74">
        <v>0.06095625300788467</v>
      </c>
      <c r="T105" s="231"/>
      <c r="U105" s="73" t="s">
        <v>3</v>
      </c>
      <c r="V105" s="74">
        <v>0.11581503257461297</v>
      </c>
      <c r="W105" s="74">
        <v>0.13118915083935181</v>
      </c>
      <c r="X105" s="74">
        <v>0.7305433186677619</v>
      </c>
      <c r="Y105" s="74">
        <v>0.01799257354808899</v>
      </c>
      <c r="Z105" s="74">
        <v>0.004459924370184389</v>
      </c>
    </row>
    <row r="106" spans="1:26" ht="16.5" customHeight="1">
      <c r="A106" s="39"/>
      <c r="B106" s="106"/>
      <c r="C106" s="211"/>
      <c r="D106" s="11" t="s">
        <v>39</v>
      </c>
      <c r="E106" s="19">
        <f t="shared" si="1"/>
        <v>0.14166544851929255</v>
      </c>
      <c r="F106" s="19">
        <f t="shared" si="1"/>
        <v>0.11656607069167838</v>
      </c>
      <c r="G106" s="19">
        <f>IF($E96+$F96=0,0,((Q106*$E96+X106*$F96)/($E96+$F96)))</f>
        <v>0.6387267686355697</v>
      </c>
      <c r="H106" s="19">
        <f>IF($E96+$F96=0,0,((R106*$E96+Y106*$F96)/($E96+$F96)))</f>
        <v>0.03980457039986672</v>
      </c>
      <c r="I106" s="19">
        <f>IF($E96+$F96=0,0,((S106*$E96+Z106*$F96)/($E96+$F96)))</f>
        <v>0.0632371417535927</v>
      </c>
      <c r="J106" s="127"/>
      <c r="K106" s="146"/>
      <c r="L106" s="93">
        <f t="shared" si="0"/>
        <v>1</v>
      </c>
      <c r="M106" s="232"/>
      <c r="N106" s="73" t="s">
        <v>39</v>
      </c>
      <c r="O106" s="74">
        <v>0.176585028294084</v>
      </c>
      <c r="P106" s="74">
        <v>0.14211336996021542</v>
      </c>
      <c r="Q106" s="74">
        <v>0.5316853957784685</v>
      </c>
      <c r="R106" s="74">
        <v>0.049183320301521026</v>
      </c>
      <c r="S106" s="74">
        <v>0.10043288566571104</v>
      </c>
      <c r="T106" s="232"/>
      <c r="U106" s="73" t="s">
        <v>39</v>
      </c>
      <c r="V106" s="74">
        <v>0.08928607885710535</v>
      </c>
      <c r="W106" s="74">
        <v>0.07824512178887284</v>
      </c>
      <c r="X106" s="74">
        <v>0.7992888279212214</v>
      </c>
      <c r="Y106" s="74">
        <v>0.025736445547385273</v>
      </c>
      <c r="Z106" s="74">
        <v>0.0074435258854151955</v>
      </c>
    </row>
    <row r="107" spans="1:10" ht="16.5" customHeight="1">
      <c r="A107" s="39"/>
      <c r="B107" s="106"/>
      <c r="C107" s="106" t="s">
        <v>114</v>
      </c>
      <c r="D107" s="106"/>
      <c r="E107" s="106"/>
      <c r="F107" s="106"/>
      <c r="G107" s="106"/>
      <c r="H107" s="106"/>
      <c r="I107" s="106"/>
      <c r="J107" s="106"/>
    </row>
    <row r="108" spans="1:10" ht="16.5" customHeight="1">
      <c r="A108" s="39"/>
      <c r="B108" s="106"/>
      <c r="C108" s="106" t="s">
        <v>116</v>
      </c>
      <c r="D108" s="106"/>
      <c r="E108" s="106"/>
      <c r="F108" s="106"/>
      <c r="G108" s="106"/>
      <c r="H108" s="106"/>
      <c r="I108" s="106"/>
      <c r="J108" s="106"/>
    </row>
    <row r="109" spans="1:10" ht="16.5" customHeight="1">
      <c r="A109" s="40"/>
      <c r="B109" s="106"/>
      <c r="C109" s="106"/>
      <c r="D109" s="106"/>
      <c r="E109" s="106"/>
      <c r="F109" s="106"/>
      <c r="G109" s="106"/>
      <c r="H109" s="106"/>
      <c r="I109" s="106"/>
      <c r="J109" s="106"/>
    </row>
    <row r="110" spans="1:11" s="24" customFormat="1" ht="24" customHeight="1">
      <c r="A110" s="41" t="s">
        <v>66</v>
      </c>
      <c r="B110" s="37"/>
      <c r="C110" s="35"/>
      <c r="D110" s="35"/>
      <c r="E110" s="35"/>
      <c r="F110" s="35"/>
      <c r="G110" s="35"/>
      <c r="H110" s="35"/>
      <c r="I110" s="35"/>
      <c r="J110" s="36"/>
      <c r="K110" s="147"/>
    </row>
    <row r="111" spans="1:10" ht="16.5" customHeight="1">
      <c r="A111" s="39"/>
      <c r="B111" s="106"/>
      <c r="C111" s="106"/>
      <c r="D111" s="106"/>
      <c r="E111" s="106"/>
      <c r="F111" s="106"/>
      <c r="G111" s="106"/>
      <c r="H111" s="106"/>
      <c r="I111" s="106"/>
      <c r="J111" s="106"/>
    </row>
    <row r="112" spans="1:10" ht="31.5" customHeight="1">
      <c r="A112" s="38"/>
      <c r="B112" s="105"/>
      <c r="C112" s="1"/>
      <c r="D112" s="1"/>
      <c r="E112" s="25" t="s">
        <v>95</v>
      </c>
      <c r="F112" s="122"/>
      <c r="G112" s="106"/>
      <c r="H112" s="106"/>
      <c r="I112" s="106"/>
      <c r="J112" s="106"/>
    </row>
    <row r="113" spans="1:10" ht="16.5" customHeight="1">
      <c r="A113" s="39"/>
      <c r="B113" s="106"/>
      <c r="C113" s="210" t="s">
        <v>157</v>
      </c>
      <c r="D113" s="8" t="s">
        <v>21</v>
      </c>
      <c r="E113" s="46">
        <v>13.01629243777757</v>
      </c>
      <c r="F113" s="151"/>
      <c r="G113" s="106"/>
      <c r="H113" s="106"/>
      <c r="I113" s="106"/>
      <c r="J113" s="106"/>
    </row>
    <row r="114" spans="1:10" ht="16.5" customHeight="1">
      <c r="A114" s="39"/>
      <c r="B114" s="106"/>
      <c r="C114" s="210"/>
      <c r="D114" s="8" t="s">
        <v>2</v>
      </c>
      <c r="E114" s="46">
        <v>14.50047819323598</v>
      </c>
      <c r="F114" s="151"/>
      <c r="G114" s="106"/>
      <c r="H114" s="106"/>
      <c r="I114" s="106"/>
      <c r="J114" s="106"/>
    </row>
    <row r="115" spans="1:18" ht="16.5" customHeight="1">
      <c r="A115" s="39"/>
      <c r="B115" s="106"/>
      <c r="C115" s="210"/>
      <c r="D115" s="8" t="s">
        <v>3</v>
      </c>
      <c r="E115" s="46">
        <v>10.587125871475141</v>
      </c>
      <c r="F115" s="151"/>
      <c r="G115" s="106"/>
      <c r="H115" s="106"/>
      <c r="I115" s="106"/>
      <c r="J115" s="106"/>
      <c r="M115" s="70" t="s">
        <v>113</v>
      </c>
      <c r="N115" s="70"/>
      <c r="O115" s="70"/>
      <c r="P115" s="70" t="s">
        <v>20</v>
      </c>
      <c r="Q115" s="70"/>
      <c r="R115" s="70"/>
    </row>
    <row r="116" spans="1:18" ht="16.5" customHeight="1">
      <c r="A116" s="39"/>
      <c r="B116" s="106"/>
      <c r="C116" s="211"/>
      <c r="D116" s="11" t="s">
        <v>39</v>
      </c>
      <c r="E116" s="46">
        <v>10.582524180374076</v>
      </c>
      <c r="F116" s="151"/>
      <c r="G116" s="106"/>
      <c r="H116" s="106"/>
      <c r="I116" s="106"/>
      <c r="J116" s="106"/>
      <c r="M116" s="81"/>
      <c r="N116" s="81"/>
      <c r="O116" s="82" t="s">
        <v>95</v>
      </c>
      <c r="P116" s="81"/>
      <c r="Q116" s="81"/>
      <c r="R116" s="82" t="s">
        <v>95</v>
      </c>
    </row>
    <row r="117" spans="1:18" ht="16.5" customHeight="1">
      <c r="A117" s="39"/>
      <c r="B117" s="106"/>
      <c r="C117" s="237" t="s">
        <v>65</v>
      </c>
      <c r="D117" s="8" t="s">
        <v>21</v>
      </c>
      <c r="E117" s="102">
        <f>IF($E93+$F93=0,0,((O117*$E93+R117*$F93)/($E93+$F93)))</f>
        <v>9.621602852977544</v>
      </c>
      <c r="F117" s="152"/>
      <c r="G117" s="106"/>
      <c r="H117" s="106"/>
      <c r="I117" s="106"/>
      <c r="J117" s="106"/>
      <c r="M117" s="238" t="s">
        <v>102</v>
      </c>
      <c r="N117" s="83" t="s">
        <v>21</v>
      </c>
      <c r="O117" s="84">
        <v>9.713963125316523</v>
      </c>
      <c r="P117" s="238" t="s">
        <v>102</v>
      </c>
      <c r="Q117" s="83" t="s">
        <v>21</v>
      </c>
      <c r="R117" s="84">
        <v>9.483062444469075</v>
      </c>
    </row>
    <row r="118" spans="1:18" ht="16.5" customHeight="1">
      <c r="A118" s="39"/>
      <c r="B118" s="106"/>
      <c r="C118" s="199"/>
      <c r="D118" s="8" t="s">
        <v>2</v>
      </c>
      <c r="E118" s="102">
        <f>IF($E94+$F94=0,0,((O118*$E94+R118*$F94)/($E94+$F94)))</f>
        <v>12.420876028192762</v>
      </c>
      <c r="F118" s="247" t="s">
        <v>67</v>
      </c>
      <c r="G118" s="222"/>
      <c r="H118" s="222"/>
      <c r="I118" s="222"/>
      <c r="J118" s="222"/>
      <c r="K118" s="134"/>
      <c r="M118" s="239"/>
      <c r="N118" s="83" t="s">
        <v>2</v>
      </c>
      <c r="O118" s="84">
        <v>12.401437507362312</v>
      </c>
      <c r="P118" s="239"/>
      <c r="Q118" s="83" t="s">
        <v>2</v>
      </c>
      <c r="R118" s="84">
        <v>12.450033809438438</v>
      </c>
    </row>
    <row r="119" spans="1:18" ht="16.5" customHeight="1">
      <c r="A119" s="39"/>
      <c r="B119" s="106"/>
      <c r="C119" s="199"/>
      <c r="D119" s="8" t="s">
        <v>3</v>
      </c>
      <c r="E119" s="102">
        <f>IF($E95+$F95=0,0,((O119*$E95+R119*$F95)/($E95+$F95)))</f>
        <v>7.266192152999425</v>
      </c>
      <c r="F119" s="247"/>
      <c r="G119" s="222"/>
      <c r="H119" s="222"/>
      <c r="I119" s="222"/>
      <c r="J119" s="222"/>
      <c r="K119" s="134"/>
      <c r="M119" s="239"/>
      <c r="N119" s="83" t="s">
        <v>3</v>
      </c>
      <c r="O119" s="84">
        <v>6.860754038269539</v>
      </c>
      <c r="P119" s="239"/>
      <c r="Q119" s="83" t="s">
        <v>3</v>
      </c>
      <c r="R119" s="84">
        <v>7.874349325094254</v>
      </c>
    </row>
    <row r="120" spans="1:18" ht="16.5" customHeight="1">
      <c r="A120" s="39"/>
      <c r="B120" s="106"/>
      <c r="C120" s="200"/>
      <c r="D120" s="11" t="s">
        <v>39</v>
      </c>
      <c r="E120" s="102">
        <f>IF($E96+$F96=0,0,((O120*$E96+R120*$F96)/($E96+$F96)))</f>
        <v>9.202902712833936</v>
      </c>
      <c r="F120" s="106" t="s">
        <v>126</v>
      </c>
      <c r="G120" s="106"/>
      <c r="H120" s="106"/>
      <c r="I120" s="106"/>
      <c r="J120" s="106"/>
      <c r="M120" s="240"/>
      <c r="N120" s="73" t="s">
        <v>39</v>
      </c>
      <c r="O120" s="84">
        <v>8.454244325284016</v>
      </c>
      <c r="P120" s="240"/>
      <c r="Q120" s="73" t="s">
        <v>39</v>
      </c>
      <c r="R120" s="84">
        <v>10.325890294158814</v>
      </c>
    </row>
    <row r="121" spans="1:10" ht="16.5" customHeight="1">
      <c r="A121" s="40"/>
      <c r="B121" s="106"/>
      <c r="C121" s="106"/>
      <c r="D121" s="106"/>
      <c r="E121" s="106"/>
      <c r="F121" s="106"/>
      <c r="G121" s="106"/>
      <c r="H121" s="106"/>
      <c r="I121" s="106"/>
      <c r="J121" s="106"/>
    </row>
    <row r="122" spans="1:11" s="24" customFormat="1" ht="24" customHeight="1">
      <c r="A122" s="41" t="s">
        <v>68</v>
      </c>
      <c r="B122" s="37"/>
      <c r="C122" s="35"/>
      <c r="D122" s="35"/>
      <c r="E122" s="35"/>
      <c r="F122" s="35"/>
      <c r="G122" s="35"/>
      <c r="H122" s="35"/>
      <c r="I122" s="35"/>
      <c r="J122" s="35"/>
      <c r="K122" s="147"/>
    </row>
    <row r="123" spans="1:10" ht="16.5" customHeight="1">
      <c r="A123" s="39"/>
      <c r="B123" s="106"/>
      <c r="C123" s="106"/>
      <c r="D123" s="106"/>
      <c r="E123" s="106"/>
      <c r="F123" s="106"/>
      <c r="G123" s="106"/>
      <c r="H123" s="106"/>
      <c r="I123" s="106"/>
      <c r="J123" s="106"/>
    </row>
    <row r="124" spans="1:10" ht="16.5" customHeight="1">
      <c r="A124" s="39"/>
      <c r="B124" s="105"/>
      <c r="C124" s="28" t="s">
        <v>69</v>
      </c>
      <c r="D124" s="29"/>
      <c r="E124" s="29"/>
      <c r="F124" s="29"/>
      <c r="G124" s="29"/>
      <c r="H124" s="29"/>
      <c r="I124" s="29"/>
      <c r="J124" s="29"/>
    </row>
    <row r="125" spans="1:10" ht="16.5" customHeight="1">
      <c r="A125" s="38"/>
      <c r="B125" s="105"/>
      <c r="C125" s="120" t="s">
        <v>158</v>
      </c>
      <c r="D125" s="106"/>
      <c r="E125" s="106"/>
      <c r="F125" s="106"/>
      <c r="G125" s="106"/>
      <c r="H125" s="106"/>
      <c r="I125" s="106"/>
      <c r="J125" s="106"/>
    </row>
    <row r="126" spans="1:10" ht="45" customHeight="1">
      <c r="A126" s="38"/>
      <c r="B126" s="105"/>
      <c r="C126" s="10"/>
      <c r="D126" s="26" t="s">
        <v>100</v>
      </c>
      <c r="E126" s="25" t="s">
        <v>9</v>
      </c>
      <c r="F126" s="106"/>
      <c r="G126" s="106"/>
      <c r="H126" s="106"/>
      <c r="I126" s="106"/>
      <c r="J126" s="106"/>
    </row>
    <row r="127" spans="1:10" ht="16.5" customHeight="1">
      <c r="A127" s="38"/>
      <c r="B127" s="105"/>
      <c r="C127" s="8" t="s">
        <v>27</v>
      </c>
      <c r="D127" s="46">
        <v>258.56388507608074</v>
      </c>
      <c r="E127" s="9"/>
      <c r="F127" s="106"/>
      <c r="G127" s="106"/>
      <c r="H127" s="106"/>
      <c r="I127" s="106"/>
      <c r="J127" s="106"/>
    </row>
    <row r="128" spans="1:10" ht="16.5" customHeight="1">
      <c r="A128" s="38"/>
      <c r="B128" s="105"/>
      <c r="C128" s="8" t="s">
        <v>28</v>
      </c>
      <c r="D128" s="46">
        <v>240.751274382324</v>
      </c>
      <c r="E128" s="9"/>
      <c r="F128" s="106"/>
      <c r="G128" s="106"/>
      <c r="H128" s="106"/>
      <c r="I128" s="106"/>
      <c r="J128" s="106"/>
    </row>
    <row r="129" spans="1:10" ht="16.5" customHeight="1">
      <c r="A129" s="38"/>
      <c r="B129" s="105"/>
      <c r="C129" s="8" t="s">
        <v>29</v>
      </c>
      <c r="D129" s="46">
        <v>264.3788161953215</v>
      </c>
      <c r="E129" s="9">
        <v>1</v>
      </c>
      <c r="F129" s="106"/>
      <c r="G129" s="106"/>
      <c r="H129" s="106"/>
      <c r="I129" s="106"/>
      <c r="J129" s="106"/>
    </row>
    <row r="130" spans="1:10" ht="16.5" customHeight="1">
      <c r="A130" s="38"/>
      <c r="B130" s="105"/>
      <c r="C130" s="8" t="s">
        <v>30</v>
      </c>
      <c r="D130" s="46">
        <v>277.1278317841571</v>
      </c>
      <c r="E130" s="9"/>
      <c r="F130" s="106"/>
      <c r="G130" s="106"/>
      <c r="H130" s="106"/>
      <c r="I130" s="106"/>
      <c r="J130" s="106"/>
    </row>
    <row r="131" spans="1:10" ht="16.5" customHeight="1">
      <c r="A131" s="38"/>
      <c r="B131" s="105"/>
      <c r="C131" s="8" t="s">
        <v>31</v>
      </c>
      <c r="D131" s="46">
        <v>273.66933057396176</v>
      </c>
      <c r="E131" s="27"/>
      <c r="F131" s="131"/>
      <c r="G131" s="106"/>
      <c r="H131" s="106"/>
      <c r="I131" s="106"/>
      <c r="J131" s="106"/>
    </row>
    <row r="132" spans="1:10" ht="16.5" customHeight="1">
      <c r="A132" s="38"/>
      <c r="B132" s="105"/>
      <c r="C132" s="8" t="s">
        <v>32</v>
      </c>
      <c r="D132" s="46">
        <v>258.6211133419527</v>
      </c>
      <c r="E132" s="9"/>
      <c r="F132" s="106"/>
      <c r="G132" s="106"/>
      <c r="H132" s="106"/>
      <c r="I132" s="106"/>
      <c r="J132" s="106"/>
    </row>
    <row r="133" spans="1:10" ht="16.5" customHeight="1">
      <c r="A133" s="38"/>
      <c r="B133" s="105"/>
      <c r="C133" s="8" t="s">
        <v>33</v>
      </c>
      <c r="D133" s="46">
        <v>257.72181097436163</v>
      </c>
      <c r="E133" s="5"/>
      <c r="F133" s="131"/>
      <c r="G133" s="106"/>
      <c r="H133" s="106"/>
      <c r="I133" s="106"/>
      <c r="J133" s="106"/>
    </row>
    <row r="134" spans="1:10" ht="16.5" customHeight="1">
      <c r="A134" s="38"/>
      <c r="B134" s="105"/>
      <c r="C134" s="8" t="s">
        <v>34</v>
      </c>
      <c r="D134" s="46">
        <v>240.22520241655707</v>
      </c>
      <c r="E134" s="9"/>
      <c r="F134" s="106"/>
      <c r="G134" s="106"/>
      <c r="H134" s="106"/>
      <c r="I134" s="106"/>
      <c r="J134" s="106"/>
    </row>
    <row r="135" spans="1:10" ht="16.5" customHeight="1">
      <c r="A135" s="38"/>
      <c r="B135" s="105"/>
      <c r="C135" s="2" t="s">
        <v>35</v>
      </c>
      <c r="D135" s="47">
        <v>235.12889334266373</v>
      </c>
      <c r="E135" s="5"/>
      <c r="F135" s="118" t="s">
        <v>172</v>
      </c>
      <c r="G135" s="106"/>
      <c r="H135" s="106"/>
      <c r="I135" s="106"/>
      <c r="J135" s="106"/>
    </row>
    <row r="136" spans="1:10" ht="16.5" customHeight="1">
      <c r="A136" s="38"/>
      <c r="B136" s="105"/>
      <c r="C136" s="106"/>
      <c r="D136" s="129"/>
      <c r="E136" s="130"/>
      <c r="F136" s="131"/>
      <c r="G136" s="106"/>
      <c r="H136" s="106"/>
      <c r="I136" s="106"/>
      <c r="J136" s="106"/>
    </row>
    <row r="137" spans="1:10" ht="16.5" customHeight="1">
      <c r="A137" s="39"/>
      <c r="B137" s="105"/>
      <c r="C137" s="28" t="s">
        <v>70</v>
      </c>
      <c r="D137" s="29"/>
      <c r="E137" s="29"/>
      <c r="F137" s="29"/>
      <c r="G137" s="29"/>
      <c r="H137" s="29"/>
      <c r="I137" s="29"/>
      <c r="J137" s="29"/>
    </row>
    <row r="138" spans="1:10" ht="11.25" customHeight="1">
      <c r="A138" s="38"/>
      <c r="B138" s="105"/>
      <c r="C138" s="133"/>
      <c r="D138" s="106"/>
      <c r="E138" s="106"/>
      <c r="F138" s="106"/>
      <c r="G138" s="106"/>
      <c r="H138" s="106"/>
      <c r="I138" s="106"/>
      <c r="J138" s="106"/>
    </row>
    <row r="139" spans="1:10" ht="31.5" customHeight="1">
      <c r="A139" s="39"/>
      <c r="B139" s="106"/>
      <c r="C139" s="7"/>
      <c r="D139" s="25" t="s">
        <v>96</v>
      </c>
      <c r="E139" s="106"/>
      <c r="F139" s="106"/>
      <c r="G139" s="106"/>
      <c r="H139" s="106"/>
      <c r="I139" s="106"/>
      <c r="J139" s="106"/>
    </row>
    <row r="140" spans="1:10" ht="16.5" customHeight="1">
      <c r="A140" s="39"/>
      <c r="B140" s="106"/>
      <c r="C140" s="2" t="s">
        <v>21</v>
      </c>
      <c r="D140" s="47">
        <v>1.4</v>
      </c>
      <c r="E140" s="106"/>
      <c r="F140" s="106"/>
      <c r="G140" s="106"/>
      <c r="H140" s="106"/>
      <c r="I140" s="106"/>
      <c r="J140" s="106"/>
    </row>
    <row r="141" spans="1:10" ht="16.5" customHeight="1">
      <c r="A141" s="39"/>
      <c r="B141" s="106"/>
      <c r="C141" s="2" t="s">
        <v>2</v>
      </c>
      <c r="D141" s="47">
        <v>1.5</v>
      </c>
      <c r="E141" s="106"/>
      <c r="F141" s="106"/>
      <c r="G141" s="106"/>
      <c r="H141" s="106"/>
      <c r="I141" s="106"/>
      <c r="J141" s="106"/>
    </row>
    <row r="142" spans="1:11" ht="16.5" customHeight="1">
      <c r="A142" s="39"/>
      <c r="B142" s="106"/>
      <c r="C142" s="2" t="s">
        <v>3</v>
      </c>
      <c r="D142" s="47">
        <v>1.3</v>
      </c>
      <c r="E142" s="118" t="s">
        <v>71</v>
      </c>
      <c r="F142" s="117"/>
      <c r="G142" s="117"/>
      <c r="H142" s="117"/>
      <c r="I142" s="117"/>
      <c r="J142" s="117"/>
      <c r="K142" s="117"/>
    </row>
    <row r="143" spans="1:11" ht="16.5" customHeight="1">
      <c r="A143" s="39"/>
      <c r="B143" s="106"/>
      <c r="C143" s="11" t="s">
        <v>39</v>
      </c>
      <c r="D143" s="47">
        <v>1.3566666666666667</v>
      </c>
      <c r="E143" s="189" t="s">
        <v>72</v>
      </c>
      <c r="F143" s="233"/>
      <c r="G143" s="233"/>
      <c r="H143" s="233"/>
      <c r="I143" s="233"/>
      <c r="J143" s="233"/>
      <c r="K143" s="153"/>
    </row>
    <row r="144" spans="1:15" ht="16.5" customHeight="1">
      <c r="A144" s="39"/>
      <c r="B144" s="106"/>
      <c r="C144" s="106"/>
      <c r="D144" s="106"/>
      <c r="E144" s="106"/>
      <c r="F144" s="106"/>
      <c r="G144" s="106"/>
      <c r="H144" s="106"/>
      <c r="I144" s="106"/>
      <c r="J144" s="106"/>
      <c r="O144" s="16"/>
    </row>
    <row r="145" spans="1:10" ht="16.5" customHeight="1">
      <c r="A145" s="39"/>
      <c r="B145" s="105"/>
      <c r="C145" s="28" t="s">
        <v>73</v>
      </c>
      <c r="D145" s="29"/>
      <c r="E145" s="29"/>
      <c r="F145" s="29"/>
      <c r="G145" s="29"/>
      <c r="H145" s="29"/>
      <c r="I145" s="29"/>
      <c r="J145" s="29"/>
    </row>
    <row r="146" spans="1:11" s="31" customFormat="1" ht="12" customHeight="1">
      <c r="A146" s="39"/>
      <c r="B146" s="105"/>
      <c r="C146" s="135"/>
      <c r="D146" s="106"/>
      <c r="E146" s="106"/>
      <c r="F146" s="106"/>
      <c r="G146" s="106"/>
      <c r="H146" s="106"/>
      <c r="I146" s="106"/>
      <c r="J146" s="106"/>
      <c r="K146" s="106"/>
    </row>
    <row r="147" spans="1:15" ht="31.5" customHeight="1">
      <c r="A147" s="39"/>
      <c r="B147" s="106"/>
      <c r="C147" s="205"/>
      <c r="D147" s="207"/>
      <c r="E147" s="25" t="s">
        <v>101</v>
      </c>
      <c r="F147" s="106"/>
      <c r="G147" s="106"/>
      <c r="H147" s="106"/>
      <c r="I147" s="106"/>
      <c r="J147" s="106"/>
      <c r="O147" s="16"/>
    </row>
    <row r="148" spans="1:15" s="31" customFormat="1" ht="16.5" customHeight="1">
      <c r="A148" s="39"/>
      <c r="B148" s="106"/>
      <c r="C148" s="241" t="s">
        <v>24</v>
      </c>
      <c r="D148" s="2" t="s">
        <v>21</v>
      </c>
      <c r="E148" s="46">
        <f>($D$127*$E$127+$D$128*$E$128+$D$129*$E$129+$D$130*$E$130+$D$131*$E$131+$D$132*$E$132+$D$133*$E$133+$D$134*$E$134+$D$135*$E$135)/D140</f>
        <v>188.8420115680868</v>
      </c>
      <c r="F148" s="106"/>
      <c r="G148" s="106"/>
      <c r="H148" s="106"/>
      <c r="I148" s="106"/>
      <c r="J148" s="106"/>
      <c r="K148" s="106"/>
      <c r="O148" s="16"/>
    </row>
    <row r="149" spans="1:15" s="31" customFormat="1" ht="16.5" customHeight="1">
      <c r="A149" s="39"/>
      <c r="B149" s="106"/>
      <c r="C149" s="242"/>
      <c r="D149" s="2" t="s">
        <v>2</v>
      </c>
      <c r="E149" s="46">
        <f>($D$127*$E$127+$D$128*$E$128+$D$129*$E$129+$D$130*$E$130+$D$131*$E$131+$D$132*$E$132+$D$133*$E$133+$D$134*$E$134+$D$135*$E$135)/D141</f>
        <v>176.25254413021435</v>
      </c>
      <c r="F149" s="118" t="s">
        <v>74</v>
      </c>
      <c r="G149" s="106"/>
      <c r="H149" s="106"/>
      <c r="I149" s="106"/>
      <c r="J149" s="106"/>
      <c r="K149" s="106"/>
      <c r="O149" s="16"/>
    </row>
    <row r="150" spans="1:15" s="31" customFormat="1" ht="16.5" customHeight="1">
      <c r="A150" s="39"/>
      <c r="B150" s="106"/>
      <c r="C150" s="242"/>
      <c r="D150" s="2" t="s">
        <v>3</v>
      </c>
      <c r="E150" s="46">
        <f>($D$127*$E$127+$D$128*$E$128+$D$129*$E$129+$D$130*$E$130+$D$131*$E$131+$D$132*$E$132+$D$133*$E$133+$D$134*$E$134+$D$135*$E$135)/D142</f>
        <v>203.3683201502473</v>
      </c>
      <c r="F150" s="132" t="s">
        <v>131</v>
      </c>
      <c r="G150" s="106"/>
      <c r="H150" s="106"/>
      <c r="I150" s="106"/>
      <c r="J150" s="106"/>
      <c r="K150" s="106"/>
      <c r="O150" s="16"/>
    </row>
    <row r="151" spans="1:15" s="31" customFormat="1" ht="16.5" customHeight="1">
      <c r="A151" s="39"/>
      <c r="B151" s="106"/>
      <c r="C151" s="243"/>
      <c r="D151" s="11" t="s">
        <v>39</v>
      </c>
      <c r="E151" s="46">
        <f>($D$127*$E$127+$D$128*$E$128+$D$129*$E$129+$D$130*$E$130+$D$131*$E$131+$D$132*$E$132+$D$133*$E$133+$D$134*$E$134+$D$135*$E$135)/D143</f>
        <v>194.87382029139178</v>
      </c>
      <c r="F151" s="247" t="s">
        <v>132</v>
      </c>
      <c r="G151" s="222"/>
      <c r="H151" s="222"/>
      <c r="I151" s="222"/>
      <c r="J151" s="222"/>
      <c r="K151" s="134"/>
      <c r="O151" s="16"/>
    </row>
    <row r="152" spans="1:11" ht="16.5" customHeight="1">
      <c r="A152" s="39"/>
      <c r="B152" s="106"/>
      <c r="C152" s="156" t="s">
        <v>25</v>
      </c>
      <c r="D152" s="158"/>
      <c r="E152" s="46">
        <v>94</v>
      </c>
      <c r="F152" s="247"/>
      <c r="G152" s="222"/>
      <c r="H152" s="222"/>
      <c r="I152" s="222"/>
      <c r="J152" s="222"/>
      <c r="K152" s="134"/>
    </row>
    <row r="153" spans="1:11" ht="16.5" customHeight="1">
      <c r="A153" s="40"/>
      <c r="B153" s="106"/>
      <c r="C153" s="156" t="s">
        <v>26</v>
      </c>
      <c r="D153" s="158"/>
      <c r="E153" s="46">
        <v>28</v>
      </c>
      <c r="F153" s="132" t="s">
        <v>109</v>
      </c>
      <c r="G153" s="122"/>
      <c r="H153" s="122"/>
      <c r="I153" s="122"/>
      <c r="J153" s="122"/>
      <c r="K153" s="122"/>
    </row>
    <row r="154" spans="1:11" s="106" customFormat="1" ht="0.75" customHeight="1">
      <c r="A154" s="117"/>
      <c r="C154" s="117"/>
      <c r="D154" s="117"/>
      <c r="E154" s="155"/>
      <c r="F154" s="132"/>
      <c r="G154" s="122"/>
      <c r="H154" s="122"/>
      <c r="I154" s="122"/>
      <c r="J154" s="122"/>
      <c r="K154" s="122"/>
    </row>
    <row r="155" spans="1:15" ht="16.5" customHeight="1">
      <c r="A155" s="106"/>
      <c r="B155" s="106"/>
      <c r="C155" s="106"/>
      <c r="D155" s="106"/>
      <c r="E155" s="106"/>
      <c r="F155" s="106"/>
      <c r="G155" s="106"/>
      <c r="H155" s="106"/>
      <c r="I155" s="106"/>
      <c r="J155" s="114" t="s">
        <v>122</v>
      </c>
      <c r="K155" s="114"/>
      <c r="O155" s="16"/>
    </row>
    <row r="156" spans="1:11" s="24" customFormat="1" ht="24" customHeight="1">
      <c r="A156" s="41" t="s">
        <v>75</v>
      </c>
      <c r="B156" s="37"/>
      <c r="C156" s="35"/>
      <c r="D156" s="35"/>
      <c r="E156" s="35"/>
      <c r="F156" s="35"/>
      <c r="G156" s="35"/>
      <c r="H156" s="35"/>
      <c r="I156" s="35"/>
      <c r="J156" s="35"/>
      <c r="K156" s="147"/>
    </row>
    <row r="157" spans="1:15" ht="12" customHeight="1">
      <c r="A157" s="39"/>
      <c r="B157" s="106"/>
      <c r="C157" s="106"/>
      <c r="D157" s="106"/>
      <c r="E157" s="106"/>
      <c r="F157" s="106"/>
      <c r="G157" s="106"/>
      <c r="H157" s="106"/>
      <c r="I157" s="106"/>
      <c r="J157" s="106"/>
      <c r="O157" s="16"/>
    </row>
    <row r="158" spans="1:15" ht="21" customHeight="1">
      <c r="A158" s="39"/>
      <c r="B158" s="65" t="s">
        <v>159</v>
      </c>
      <c r="C158" s="56"/>
      <c r="D158" s="56"/>
      <c r="E158" s="56"/>
      <c r="F158" s="56"/>
      <c r="G158" s="56"/>
      <c r="H158" s="56"/>
      <c r="I158" s="56"/>
      <c r="J158" s="56"/>
      <c r="K158" s="117"/>
      <c r="O158" s="16"/>
    </row>
    <row r="159" spans="1:15" ht="12" customHeight="1">
      <c r="A159" s="39"/>
      <c r="B159" s="56"/>
      <c r="C159" s="136"/>
      <c r="D159" s="106"/>
      <c r="E159" s="106"/>
      <c r="F159" s="106"/>
      <c r="G159" s="106"/>
      <c r="H159" s="106"/>
      <c r="I159" s="106"/>
      <c r="J159" s="106"/>
      <c r="O159" s="16"/>
    </row>
    <row r="160" spans="1:10" ht="16.5" customHeight="1">
      <c r="A160" s="39"/>
      <c r="B160" s="66"/>
      <c r="C160" s="135" t="s">
        <v>160</v>
      </c>
      <c r="D160" s="106"/>
      <c r="E160" s="106"/>
      <c r="F160" s="106"/>
      <c r="G160" s="106"/>
      <c r="H160" s="106"/>
      <c r="I160" s="106"/>
      <c r="J160" s="106"/>
    </row>
    <row r="161" spans="1:14" ht="75" customHeight="1">
      <c r="A161" s="39"/>
      <c r="B161" s="56"/>
      <c r="C161" s="23" t="s">
        <v>36</v>
      </c>
      <c r="D161" s="23" t="s">
        <v>0</v>
      </c>
      <c r="E161" s="25" t="s">
        <v>88</v>
      </c>
      <c r="F161" s="25" t="s">
        <v>103</v>
      </c>
      <c r="G161" s="25" t="s">
        <v>124</v>
      </c>
      <c r="H161" s="25" t="s">
        <v>105</v>
      </c>
      <c r="I161" s="25" t="s">
        <v>173</v>
      </c>
      <c r="J161" s="25" t="s">
        <v>174</v>
      </c>
      <c r="K161" s="148"/>
      <c r="N161" s="18"/>
    </row>
    <row r="162" spans="1:14" ht="16.5" customHeight="1">
      <c r="A162" s="39"/>
      <c r="B162" s="56"/>
      <c r="C162" s="244" t="s">
        <v>24</v>
      </c>
      <c r="D162" s="2" t="s">
        <v>21</v>
      </c>
      <c r="E162" s="80">
        <f>D81</f>
        <v>1484</v>
      </c>
      <c r="F162" s="21">
        <f>G99</f>
        <v>0.1969575062539377</v>
      </c>
      <c r="G162" s="47">
        <f>E113</f>
        <v>13.01629243777757</v>
      </c>
      <c r="H162" s="85">
        <f>E148</f>
        <v>188.8420115680868</v>
      </c>
      <c r="I162" s="87">
        <f>E162*F162*H162*G162</f>
        <v>718443.0586180028</v>
      </c>
      <c r="J162" s="87">
        <f aca="true" t="shared" si="2" ref="J162:J173">I162*365/1000000</f>
        <v>262.231716395571</v>
      </c>
      <c r="K162" s="149"/>
      <c r="N162" s="18"/>
    </row>
    <row r="163" spans="1:11" ht="16.5" customHeight="1">
      <c r="A163" s="39"/>
      <c r="B163" s="56"/>
      <c r="C163" s="245"/>
      <c r="D163" s="2" t="s">
        <v>2</v>
      </c>
      <c r="E163" s="80">
        <f>D82</f>
        <v>2303.2285714285713</v>
      </c>
      <c r="F163" s="21">
        <f>G100</f>
        <v>0.22657883524536926</v>
      </c>
      <c r="G163" s="47">
        <f>E114</f>
        <v>14.50047819323598</v>
      </c>
      <c r="H163" s="85">
        <f>E149</f>
        <v>176.25254413021435</v>
      </c>
      <c r="I163" s="87">
        <f>E163*F163*H163*G163</f>
        <v>1333748.9739213893</v>
      </c>
      <c r="J163" s="87">
        <f t="shared" si="2"/>
        <v>486.8183754813071</v>
      </c>
      <c r="K163" s="149"/>
    </row>
    <row r="164" spans="1:11" ht="16.5" customHeight="1">
      <c r="A164" s="39"/>
      <c r="B164" s="56"/>
      <c r="C164" s="245"/>
      <c r="D164" s="2" t="s">
        <v>3</v>
      </c>
      <c r="E164" s="80">
        <f>D83</f>
        <v>26368</v>
      </c>
      <c r="F164" s="21">
        <f>G101</f>
        <v>0.16726555304763727</v>
      </c>
      <c r="G164" s="47">
        <f>E115</f>
        <v>10.587125871475141</v>
      </c>
      <c r="H164" s="85">
        <f>E150</f>
        <v>203.3683201502473</v>
      </c>
      <c r="I164" s="87">
        <f>E164*F164*H164*G164</f>
        <v>9496095.61096298</v>
      </c>
      <c r="J164" s="87">
        <f t="shared" si="2"/>
        <v>3466.074898001488</v>
      </c>
      <c r="K164" s="149"/>
    </row>
    <row r="165" spans="1:11" ht="16.5" customHeight="1">
      <c r="A165" s="39"/>
      <c r="B165" s="56"/>
      <c r="C165" s="246"/>
      <c r="D165" s="2" t="s">
        <v>39</v>
      </c>
      <c r="E165" s="80">
        <f>D84</f>
        <v>0</v>
      </c>
      <c r="F165" s="21">
        <f>G102</f>
        <v>0.2329462573913115</v>
      </c>
      <c r="G165" s="47">
        <f>E116</f>
        <v>10.582524180374076</v>
      </c>
      <c r="H165" s="85">
        <f>E151</f>
        <v>194.87382029139178</v>
      </c>
      <c r="I165" s="87">
        <f>E165*F165*H165*G165</f>
        <v>0</v>
      </c>
      <c r="J165" s="87">
        <f t="shared" si="2"/>
        <v>0</v>
      </c>
      <c r="K165" s="149"/>
    </row>
    <row r="166" spans="1:14" ht="16.5" customHeight="1">
      <c r="A166" s="39"/>
      <c r="B166" s="56"/>
      <c r="C166" s="244" t="s">
        <v>25</v>
      </c>
      <c r="D166" s="2" t="s">
        <v>21</v>
      </c>
      <c r="E166" s="80">
        <f>E162</f>
        <v>1484</v>
      </c>
      <c r="F166" s="21">
        <f>H99</f>
        <v>0.025952948022645174</v>
      </c>
      <c r="G166" s="47">
        <f>G162</f>
        <v>13.01629243777757</v>
      </c>
      <c r="H166" s="234">
        <f>E152</f>
        <v>94</v>
      </c>
      <c r="I166" s="87">
        <f>E166*F166*H166*G166</f>
        <v>47123.305726739774</v>
      </c>
      <c r="J166" s="87">
        <f t="shared" si="2"/>
        <v>17.200006590260017</v>
      </c>
      <c r="K166" s="149"/>
      <c r="N166" s="18"/>
    </row>
    <row r="167" spans="1:11" ht="16.5" customHeight="1">
      <c r="A167" s="39"/>
      <c r="B167" s="56"/>
      <c r="C167" s="245"/>
      <c r="D167" s="2" t="s">
        <v>2</v>
      </c>
      <c r="E167" s="80">
        <f>E163</f>
        <v>2303.2285714285713</v>
      </c>
      <c r="F167" s="21">
        <f>H100</f>
        <v>0.014644929063032828</v>
      </c>
      <c r="G167" s="47">
        <f>G163</f>
        <v>14.50047819323598</v>
      </c>
      <c r="H167" s="235"/>
      <c r="I167" s="87">
        <f>E167*F167*H166*G167</f>
        <v>45976.34995454732</v>
      </c>
      <c r="J167" s="87">
        <f t="shared" si="2"/>
        <v>16.78136773340977</v>
      </c>
      <c r="K167" s="149"/>
    </row>
    <row r="168" spans="1:11" ht="16.5" customHeight="1">
      <c r="A168" s="39"/>
      <c r="B168" s="56"/>
      <c r="C168" s="245"/>
      <c r="D168" s="2" t="s">
        <v>3</v>
      </c>
      <c r="E168" s="80">
        <f>E164</f>
        <v>26368</v>
      </c>
      <c r="F168" s="21">
        <f>H101</f>
        <v>0.023572546843365936</v>
      </c>
      <c r="G168" s="47">
        <f>G164</f>
        <v>10.587125871475141</v>
      </c>
      <c r="H168" s="235"/>
      <c r="I168" s="87">
        <f>E168*F168*H166*G168</f>
        <v>618571.1026911357</v>
      </c>
      <c r="J168" s="87">
        <f t="shared" si="2"/>
        <v>225.77845248226456</v>
      </c>
      <c r="K168" s="149"/>
    </row>
    <row r="169" spans="1:11" ht="16.5" customHeight="1">
      <c r="A169" s="39"/>
      <c r="B169" s="56"/>
      <c r="C169" s="246"/>
      <c r="D169" s="2" t="s">
        <v>39</v>
      </c>
      <c r="E169" s="80">
        <f>E165</f>
        <v>0</v>
      </c>
      <c r="F169" s="21">
        <f>H102</f>
        <v>0.04399550493073252</v>
      </c>
      <c r="G169" s="47">
        <f>G165</f>
        <v>10.582524180374076</v>
      </c>
      <c r="H169" s="236"/>
      <c r="I169" s="87">
        <f>E169*F169*H166*G169</f>
        <v>0</v>
      </c>
      <c r="J169" s="87">
        <f t="shared" si="2"/>
        <v>0</v>
      </c>
      <c r="K169" s="149"/>
    </row>
    <row r="170" spans="1:14" ht="16.5" customHeight="1">
      <c r="A170" s="39"/>
      <c r="B170" s="56"/>
      <c r="C170" s="244" t="s">
        <v>26</v>
      </c>
      <c r="D170" s="2" t="s">
        <v>21</v>
      </c>
      <c r="E170" s="80">
        <f>E162</f>
        <v>1484</v>
      </c>
      <c r="F170" s="21">
        <f>I99</f>
        <v>0.2920659975209059</v>
      </c>
      <c r="G170" s="47">
        <f>G162</f>
        <v>13.01629243777757</v>
      </c>
      <c r="H170" s="234">
        <f>E153</f>
        <v>28</v>
      </c>
      <c r="I170" s="87">
        <f>E170*F170*H170*G170</f>
        <v>157964.76610144108</v>
      </c>
      <c r="J170" s="87">
        <f t="shared" si="2"/>
        <v>57.657139627026</v>
      </c>
      <c r="K170" s="149"/>
      <c r="N170" s="18"/>
    </row>
    <row r="171" spans="1:11" ht="16.5" customHeight="1">
      <c r="A171" s="39"/>
      <c r="B171" s="56"/>
      <c r="C171" s="245"/>
      <c r="D171" s="2" t="s">
        <v>2</v>
      </c>
      <c r="E171" s="80">
        <f>E163</f>
        <v>2303.2285714285713</v>
      </c>
      <c r="F171" s="21">
        <f>I100</f>
        <v>0.5076045097296626</v>
      </c>
      <c r="G171" s="47">
        <f>G163</f>
        <v>14.50047819323598</v>
      </c>
      <c r="H171" s="235"/>
      <c r="I171" s="87">
        <f>E171*F171*H170*G171</f>
        <v>474682.1131279557</v>
      </c>
      <c r="J171" s="87">
        <f t="shared" si="2"/>
        <v>173.25897129170383</v>
      </c>
      <c r="K171" s="149"/>
    </row>
    <row r="172" spans="1:11" ht="16.5" customHeight="1">
      <c r="A172" s="39"/>
      <c r="B172" s="56"/>
      <c r="C172" s="245"/>
      <c r="D172" s="2" t="s">
        <v>3</v>
      </c>
      <c r="E172" s="80">
        <f>E164</f>
        <v>26368</v>
      </c>
      <c r="F172" s="21">
        <f>I101</f>
        <v>0.290082442309363</v>
      </c>
      <c r="G172" s="47">
        <f>G164</f>
        <v>10.587125871475141</v>
      </c>
      <c r="H172" s="235"/>
      <c r="I172" s="87">
        <f>E172*F172*H170*G172</f>
        <v>2267434.4517738735</v>
      </c>
      <c r="J172" s="87">
        <f t="shared" si="2"/>
        <v>827.6135748974638</v>
      </c>
      <c r="K172" s="149"/>
    </row>
    <row r="173" spans="1:11" ht="16.5" customHeight="1">
      <c r="A173" s="39"/>
      <c r="B173" s="56"/>
      <c r="C173" s="246"/>
      <c r="D173" s="2" t="s">
        <v>39</v>
      </c>
      <c r="E173" s="80">
        <f>E165</f>
        <v>0</v>
      </c>
      <c r="F173" s="21">
        <f>I102</f>
        <v>0.27811611239213</v>
      </c>
      <c r="G173" s="47">
        <f>G165</f>
        <v>10.582524180374076</v>
      </c>
      <c r="H173" s="236"/>
      <c r="I173" s="87">
        <f>E173*F173*H170*G173</f>
        <v>0</v>
      </c>
      <c r="J173" s="87">
        <f t="shared" si="2"/>
        <v>0</v>
      </c>
      <c r="K173" s="149"/>
    </row>
    <row r="174" spans="1:11" ht="16.5" customHeight="1">
      <c r="A174" s="39"/>
      <c r="B174" s="56"/>
      <c r="C174" s="43" t="s">
        <v>4</v>
      </c>
      <c r="D174" s="48"/>
      <c r="E174" s="49"/>
      <c r="F174" s="48"/>
      <c r="G174" s="48"/>
      <c r="H174" s="45"/>
      <c r="I174" s="80">
        <f>SUM(I162:I173)</f>
        <v>15160039.732878067</v>
      </c>
      <c r="J174" s="80">
        <f>SUM(J162:J173)</f>
        <v>5533.414502500495</v>
      </c>
      <c r="K174" s="150"/>
    </row>
    <row r="175" spans="1:11" ht="16.5" customHeight="1">
      <c r="A175" s="39"/>
      <c r="B175" s="56"/>
      <c r="C175" s="106"/>
      <c r="D175" s="106"/>
      <c r="E175" s="106"/>
      <c r="F175" s="106"/>
      <c r="G175" s="106"/>
      <c r="H175" s="106"/>
      <c r="I175" s="106"/>
      <c r="J175" s="117"/>
      <c r="K175" s="117"/>
    </row>
    <row r="176" spans="1:10" ht="16.5" customHeight="1">
      <c r="A176" s="39"/>
      <c r="B176" s="66"/>
      <c r="C176" s="135" t="s">
        <v>76</v>
      </c>
      <c r="D176" s="106"/>
      <c r="E176" s="106"/>
      <c r="F176" s="106"/>
      <c r="G176" s="106"/>
      <c r="H176" s="106"/>
      <c r="I176" s="106"/>
      <c r="J176" s="106"/>
    </row>
    <row r="177" spans="1:14" ht="75" customHeight="1">
      <c r="A177" s="39"/>
      <c r="B177" s="56"/>
      <c r="C177" s="23" t="s">
        <v>36</v>
      </c>
      <c r="D177" s="23" t="s">
        <v>0</v>
      </c>
      <c r="E177" s="25" t="s">
        <v>84</v>
      </c>
      <c r="F177" s="25" t="s">
        <v>104</v>
      </c>
      <c r="G177" s="25" t="s">
        <v>125</v>
      </c>
      <c r="H177" s="25" t="s">
        <v>105</v>
      </c>
      <c r="I177" s="25" t="s">
        <v>106</v>
      </c>
      <c r="J177" s="25" t="s">
        <v>107</v>
      </c>
      <c r="K177" s="148"/>
      <c r="N177" s="18"/>
    </row>
    <row r="178" spans="1:14" ht="16.5" customHeight="1">
      <c r="A178" s="39"/>
      <c r="B178" s="56"/>
      <c r="C178" s="225" t="s">
        <v>24</v>
      </c>
      <c r="D178" s="2" t="s">
        <v>21</v>
      </c>
      <c r="E178" s="80">
        <f>J93</f>
        <v>1519</v>
      </c>
      <c r="F178" s="21">
        <f>G103</f>
        <v>0.4554683246948299</v>
      </c>
      <c r="G178" s="47">
        <f>E117</f>
        <v>9.621602852977544</v>
      </c>
      <c r="H178" s="86">
        <f>E148</f>
        <v>188.8420115680868</v>
      </c>
      <c r="I178" s="87">
        <f>E178*F178*H178*G178</f>
        <v>1257077.3406540584</v>
      </c>
      <c r="J178" s="87">
        <f aca="true" t="shared" si="3" ref="J178:J189">I178*365/1000000</f>
        <v>458.8332293387313</v>
      </c>
      <c r="K178" s="149"/>
      <c r="N178" s="18"/>
    </row>
    <row r="179" spans="1:11" ht="16.5" customHeight="1">
      <c r="A179" s="39"/>
      <c r="B179" s="56"/>
      <c r="C179" s="226"/>
      <c r="D179" s="2" t="s">
        <v>2</v>
      </c>
      <c r="E179" s="80">
        <f>J94</f>
        <v>7946.138571428572</v>
      </c>
      <c r="F179" s="21">
        <f>G104</f>
        <v>0.6267470022135979</v>
      </c>
      <c r="G179" s="47">
        <f>E118</f>
        <v>12.420876028192762</v>
      </c>
      <c r="H179" s="86">
        <f>E149</f>
        <v>176.25254413021435</v>
      </c>
      <c r="I179" s="87">
        <f>E179*F179*H179*G179</f>
        <v>10902749.18715833</v>
      </c>
      <c r="J179" s="87">
        <f t="shared" si="3"/>
        <v>3979.5034533127905</v>
      </c>
      <c r="K179" s="149"/>
    </row>
    <row r="180" spans="1:11" ht="16.5" customHeight="1">
      <c r="A180" s="39"/>
      <c r="B180" s="56"/>
      <c r="C180" s="226"/>
      <c r="D180" s="2" t="s">
        <v>3</v>
      </c>
      <c r="E180" s="80">
        <f>J95</f>
        <v>15656</v>
      </c>
      <c r="F180" s="21">
        <f>G105</f>
        <v>0.5532784953724862</v>
      </c>
      <c r="G180" s="47">
        <f>E119</f>
        <v>7.266192152999425</v>
      </c>
      <c r="H180" s="86">
        <f>E150</f>
        <v>203.3683201502473</v>
      </c>
      <c r="I180" s="87">
        <f>E180*F180*H180*G180</f>
        <v>12800141.865563897</v>
      </c>
      <c r="J180" s="87">
        <f t="shared" si="3"/>
        <v>4672.051780930822</v>
      </c>
      <c r="K180" s="149"/>
    </row>
    <row r="181" spans="1:11" ht="16.5" customHeight="1">
      <c r="A181" s="39"/>
      <c r="B181" s="56"/>
      <c r="C181" s="227"/>
      <c r="D181" s="2" t="s">
        <v>39</v>
      </c>
      <c r="E181" s="80">
        <f>J96</f>
        <v>0</v>
      </c>
      <c r="F181" s="21">
        <f>G106</f>
        <v>0.6387267686355697</v>
      </c>
      <c r="G181" s="47">
        <f>E120</f>
        <v>9.202902712833936</v>
      </c>
      <c r="H181" s="86">
        <f>E151</f>
        <v>194.87382029139178</v>
      </c>
      <c r="I181" s="87">
        <f>E181*F181*H181*G181</f>
        <v>0</v>
      </c>
      <c r="J181" s="87">
        <f t="shared" si="3"/>
        <v>0</v>
      </c>
      <c r="K181" s="149"/>
    </row>
    <row r="182" spans="1:14" ht="16.5" customHeight="1">
      <c r="A182" s="39"/>
      <c r="B182" s="56"/>
      <c r="C182" s="225" t="s">
        <v>25</v>
      </c>
      <c r="D182" s="2" t="s">
        <v>21</v>
      </c>
      <c r="E182" s="80">
        <f>E178</f>
        <v>1519</v>
      </c>
      <c r="F182" s="21">
        <f>H103</f>
        <v>0.028891696610998226</v>
      </c>
      <c r="G182" s="47">
        <f>G178</f>
        <v>9.621602852977544</v>
      </c>
      <c r="H182" s="228">
        <f>E152</f>
        <v>94</v>
      </c>
      <c r="I182" s="87">
        <f>E182*F182*H182*G182</f>
        <v>39692.28489904763</v>
      </c>
      <c r="J182" s="87">
        <f t="shared" si="3"/>
        <v>14.487683988152384</v>
      </c>
      <c r="K182" s="149"/>
      <c r="N182" s="18"/>
    </row>
    <row r="183" spans="1:11" ht="16.5" customHeight="1">
      <c r="A183" s="39"/>
      <c r="B183" s="56"/>
      <c r="C183" s="226"/>
      <c r="D183" s="2" t="s">
        <v>2</v>
      </c>
      <c r="E183" s="80">
        <f>E179</f>
        <v>7946.138571428572</v>
      </c>
      <c r="F183" s="21">
        <f>H104</f>
        <v>0.024188696755526467</v>
      </c>
      <c r="G183" s="47">
        <f>G179</f>
        <v>12.420876028192762</v>
      </c>
      <c r="H183" s="229"/>
      <c r="I183" s="87">
        <f>E183*F183*H182*G183</f>
        <v>224413.34805499663</v>
      </c>
      <c r="J183" s="87">
        <f t="shared" si="3"/>
        <v>81.91087204007377</v>
      </c>
      <c r="K183" s="149"/>
    </row>
    <row r="184" spans="1:11" ht="16.5" customHeight="1">
      <c r="A184" s="39"/>
      <c r="B184" s="56"/>
      <c r="C184" s="226"/>
      <c r="D184" s="2" t="s">
        <v>3</v>
      </c>
      <c r="E184" s="80">
        <f>E180</f>
        <v>15656</v>
      </c>
      <c r="F184" s="21">
        <f>H105</f>
        <v>0.021864635453592737</v>
      </c>
      <c r="G184" s="47">
        <f>G180</f>
        <v>7.266192152999425</v>
      </c>
      <c r="H184" s="229"/>
      <c r="I184" s="87">
        <f>E184*F184*H182*G184</f>
        <v>233807.14864202187</v>
      </c>
      <c r="J184" s="87">
        <f t="shared" si="3"/>
        <v>85.33960925433799</v>
      </c>
      <c r="K184" s="149"/>
    </row>
    <row r="185" spans="1:11" ht="16.5" customHeight="1">
      <c r="A185" s="39"/>
      <c r="B185" s="56"/>
      <c r="C185" s="227"/>
      <c r="D185" s="2" t="s">
        <v>39</v>
      </c>
      <c r="E185" s="80">
        <f>E181</f>
        <v>0</v>
      </c>
      <c r="F185" s="21">
        <f>H106</f>
        <v>0.03980457039986672</v>
      </c>
      <c r="G185" s="47">
        <f>G181</f>
        <v>9.202902712833936</v>
      </c>
      <c r="H185" s="230"/>
      <c r="I185" s="87">
        <f>E185*F185*H182*G185</f>
        <v>0</v>
      </c>
      <c r="J185" s="87">
        <f t="shared" si="3"/>
        <v>0</v>
      </c>
      <c r="K185" s="149"/>
    </row>
    <row r="186" spans="1:14" ht="16.5" customHeight="1">
      <c r="A186" s="39"/>
      <c r="B186" s="56"/>
      <c r="C186" s="225" t="s">
        <v>26</v>
      </c>
      <c r="D186" s="2" t="s">
        <v>21</v>
      </c>
      <c r="E186" s="80">
        <f>E178</f>
        <v>1519</v>
      </c>
      <c r="F186" s="21">
        <f>I103</f>
        <v>0.18244196142015007</v>
      </c>
      <c r="G186" s="47">
        <f>G178</f>
        <v>9.621602852977544</v>
      </c>
      <c r="H186" s="228">
        <f>E153</f>
        <v>28</v>
      </c>
      <c r="I186" s="87">
        <f>E186*F186*H186*G186</f>
        <v>74659.99639246282</v>
      </c>
      <c r="J186" s="87">
        <f t="shared" si="3"/>
        <v>27.25089868324893</v>
      </c>
      <c r="K186" s="149"/>
      <c r="N186" s="18"/>
    </row>
    <row r="187" spans="1:11" ht="16.5" customHeight="1">
      <c r="A187" s="39"/>
      <c r="B187" s="56"/>
      <c r="C187" s="226"/>
      <c r="D187" s="2" t="s">
        <v>2</v>
      </c>
      <c r="E187" s="80">
        <f>E179</f>
        <v>7946.138571428572</v>
      </c>
      <c r="F187" s="21">
        <f>I104</f>
        <v>0.1244442046652518</v>
      </c>
      <c r="G187" s="47">
        <f>G179</f>
        <v>12.420876028192762</v>
      </c>
      <c r="H187" s="229"/>
      <c r="I187" s="87">
        <f>E187*F187*H186*G187</f>
        <v>343907.0424497129</v>
      </c>
      <c r="J187" s="87">
        <f t="shared" si="3"/>
        <v>125.52607049414522</v>
      </c>
      <c r="K187" s="149"/>
    </row>
    <row r="188" spans="1:11" ht="16.5" customHeight="1">
      <c r="A188" s="39"/>
      <c r="B188" s="56"/>
      <c r="C188" s="226"/>
      <c r="D188" s="2" t="s">
        <v>3</v>
      </c>
      <c r="E188" s="80">
        <f>E180</f>
        <v>15656</v>
      </c>
      <c r="F188" s="21">
        <f>I105</f>
        <v>0.03835772155280455</v>
      </c>
      <c r="G188" s="47">
        <f>G180</f>
        <v>7.266192152999425</v>
      </c>
      <c r="H188" s="229"/>
      <c r="I188" s="87">
        <f>E188*F188*H186*G188</f>
        <v>122179.55096874954</v>
      </c>
      <c r="J188" s="87">
        <f t="shared" si="3"/>
        <v>44.59553610359358</v>
      </c>
      <c r="K188" s="149"/>
    </row>
    <row r="189" spans="1:11" ht="16.5" customHeight="1">
      <c r="A189" s="39"/>
      <c r="B189" s="56"/>
      <c r="C189" s="227"/>
      <c r="D189" s="2" t="s">
        <v>39</v>
      </c>
      <c r="E189" s="80">
        <f>E181</f>
        <v>0</v>
      </c>
      <c r="F189" s="21">
        <f>I106</f>
        <v>0.0632371417535927</v>
      </c>
      <c r="G189" s="47">
        <f>G181</f>
        <v>9.202902712833936</v>
      </c>
      <c r="H189" s="230"/>
      <c r="I189" s="87">
        <f>E189*F189*H186*G189</f>
        <v>0</v>
      </c>
      <c r="J189" s="87">
        <f t="shared" si="3"/>
        <v>0</v>
      </c>
      <c r="K189" s="149"/>
    </row>
    <row r="190" spans="1:11" ht="16.5" customHeight="1">
      <c r="A190" s="39"/>
      <c r="B190" s="56"/>
      <c r="C190" s="43" t="s">
        <v>4</v>
      </c>
      <c r="D190" s="48"/>
      <c r="E190" s="49"/>
      <c r="F190" s="48"/>
      <c r="G190" s="48"/>
      <c r="H190" s="45"/>
      <c r="I190" s="80">
        <f>SUM(I178:I189)</f>
        <v>25998627.764783278</v>
      </c>
      <c r="J190" s="80">
        <f>SUM(J178:J189)</f>
        <v>9489.499134145897</v>
      </c>
      <c r="K190" s="150"/>
    </row>
    <row r="191" spans="1:11" ht="16.5" customHeight="1">
      <c r="A191" s="39"/>
      <c r="B191" s="56"/>
      <c r="C191" s="117"/>
      <c r="D191" s="137"/>
      <c r="E191" s="117"/>
      <c r="F191" s="117"/>
      <c r="G191" s="117"/>
      <c r="H191" s="106"/>
      <c r="I191" s="117"/>
      <c r="J191" s="124"/>
      <c r="K191" s="124"/>
    </row>
    <row r="192" spans="1:10" ht="16.5" customHeight="1">
      <c r="A192" s="39"/>
      <c r="B192" s="66"/>
      <c r="C192" s="135" t="s">
        <v>161</v>
      </c>
      <c r="D192" s="106"/>
      <c r="E192" s="106"/>
      <c r="F192" s="106"/>
      <c r="G192" s="106"/>
      <c r="H192" s="106"/>
      <c r="I192" s="106"/>
      <c r="J192" s="106"/>
    </row>
    <row r="193" spans="1:14" ht="75" customHeight="1">
      <c r="A193" s="39"/>
      <c r="B193" s="56"/>
      <c r="C193" s="23" t="s">
        <v>36</v>
      </c>
      <c r="D193" s="23" t="s">
        <v>0</v>
      </c>
      <c r="E193" s="25" t="s">
        <v>84</v>
      </c>
      <c r="F193" s="25" t="s">
        <v>117</v>
      </c>
      <c r="G193" s="25" t="s">
        <v>124</v>
      </c>
      <c r="H193" s="25" t="s">
        <v>105</v>
      </c>
      <c r="I193" s="25" t="s">
        <v>175</v>
      </c>
      <c r="J193" s="25" t="s">
        <v>176</v>
      </c>
      <c r="K193" s="148"/>
      <c r="N193" s="18"/>
    </row>
    <row r="194" spans="1:14" ht="16.5" customHeight="1">
      <c r="A194" s="39"/>
      <c r="B194" s="56"/>
      <c r="C194" s="225" t="s">
        <v>24</v>
      </c>
      <c r="D194" s="2" t="s">
        <v>21</v>
      </c>
      <c r="E194" s="80">
        <f>I93</f>
        <v>4557.000000000001</v>
      </c>
      <c r="F194" s="21">
        <f>F162</f>
        <v>0.1969575062539377</v>
      </c>
      <c r="G194" s="47">
        <f>E113</f>
        <v>13.01629243777757</v>
      </c>
      <c r="H194" s="86">
        <f>E148</f>
        <v>188.8420115680868</v>
      </c>
      <c r="I194" s="87">
        <f>E194*F194*H194*G194</f>
        <v>2206162.411133584</v>
      </c>
      <c r="J194" s="87">
        <f aca="true" t="shared" si="4" ref="J194:J205">I194*365/1000000</f>
        <v>805.2492800637583</v>
      </c>
      <c r="K194" s="149"/>
      <c r="N194" s="18"/>
    </row>
    <row r="195" spans="1:11" ht="16.5" customHeight="1">
      <c r="A195" s="39"/>
      <c r="B195" s="56"/>
      <c r="C195" s="226"/>
      <c r="D195" s="2" t="s">
        <v>2</v>
      </c>
      <c r="E195" s="80">
        <f>I94</f>
        <v>23838.41571428572</v>
      </c>
      <c r="F195" s="21">
        <f aca="true" t="shared" si="5" ref="F195:F205">F163</f>
        <v>0.22657883524536926</v>
      </c>
      <c r="G195" s="47">
        <f>E114</f>
        <v>14.50047819323598</v>
      </c>
      <c r="H195" s="86">
        <f>E149</f>
        <v>176.25254413021435</v>
      </c>
      <c r="I195" s="87">
        <f>E195*F195*H195*G195</f>
        <v>13804301.880086381</v>
      </c>
      <c r="J195" s="87">
        <f t="shared" si="4"/>
        <v>5038.570186231529</v>
      </c>
      <c r="K195" s="149"/>
    </row>
    <row r="196" spans="1:11" ht="16.5" customHeight="1">
      <c r="A196" s="39"/>
      <c r="B196" s="56"/>
      <c r="C196" s="226"/>
      <c r="D196" s="2" t="s">
        <v>3</v>
      </c>
      <c r="E196" s="80">
        <f>I95</f>
        <v>46968</v>
      </c>
      <c r="F196" s="21">
        <f t="shared" si="5"/>
        <v>0.16726555304763727</v>
      </c>
      <c r="G196" s="47">
        <f>E115</f>
        <v>10.587125871475141</v>
      </c>
      <c r="H196" s="86">
        <f>E150</f>
        <v>203.3683201502473</v>
      </c>
      <c r="I196" s="87">
        <f>E196*F196*H196*G196</f>
        <v>16914920.307027806</v>
      </c>
      <c r="J196" s="87">
        <f t="shared" si="4"/>
        <v>6173.945912065149</v>
      </c>
      <c r="K196" s="149"/>
    </row>
    <row r="197" spans="1:11" ht="16.5" customHeight="1">
      <c r="A197" s="39"/>
      <c r="B197" s="56"/>
      <c r="C197" s="227"/>
      <c r="D197" s="2" t="s">
        <v>39</v>
      </c>
      <c r="E197" s="80">
        <f>I96</f>
        <v>0</v>
      </c>
      <c r="F197" s="21">
        <f t="shared" si="5"/>
        <v>0.2329462573913115</v>
      </c>
      <c r="G197" s="47">
        <f>E116</f>
        <v>10.582524180374076</v>
      </c>
      <c r="H197" s="86">
        <f>E151</f>
        <v>194.87382029139178</v>
      </c>
      <c r="I197" s="87">
        <f>E197*F197*H197*G197</f>
        <v>0</v>
      </c>
      <c r="J197" s="87">
        <f t="shared" si="4"/>
        <v>0</v>
      </c>
      <c r="K197" s="149"/>
    </row>
    <row r="198" spans="1:14" ht="16.5" customHeight="1">
      <c r="A198" s="39"/>
      <c r="B198" s="56"/>
      <c r="C198" s="225" t="s">
        <v>25</v>
      </c>
      <c r="D198" s="2" t="s">
        <v>21</v>
      </c>
      <c r="E198" s="80">
        <f>E194</f>
        <v>4557.000000000001</v>
      </c>
      <c r="F198" s="21">
        <f t="shared" si="5"/>
        <v>0.025952948022645174</v>
      </c>
      <c r="G198" s="47">
        <f>G194</f>
        <v>13.01629243777757</v>
      </c>
      <c r="H198" s="228">
        <f>E152</f>
        <v>94</v>
      </c>
      <c r="I198" s="87">
        <f>E198*F198*H198*G198</f>
        <v>144704.11334013016</v>
      </c>
      <c r="J198" s="87">
        <f t="shared" si="4"/>
        <v>52.81700136914751</v>
      </c>
      <c r="K198" s="149"/>
      <c r="N198" s="18"/>
    </row>
    <row r="199" spans="1:11" ht="16.5" customHeight="1">
      <c r="A199" s="39"/>
      <c r="B199" s="56"/>
      <c r="C199" s="226"/>
      <c r="D199" s="2" t="s">
        <v>2</v>
      </c>
      <c r="E199" s="80">
        <f>E195</f>
        <v>23838.41571428572</v>
      </c>
      <c r="F199" s="21">
        <f t="shared" si="5"/>
        <v>0.014644929063032828</v>
      </c>
      <c r="G199" s="47">
        <f>G195</f>
        <v>14.50047819323598</v>
      </c>
      <c r="H199" s="229"/>
      <c r="I199" s="87">
        <f>E199*F199*H198*G199</f>
        <v>475855.22202956484</v>
      </c>
      <c r="J199" s="87">
        <f t="shared" si="4"/>
        <v>173.68715604079117</v>
      </c>
      <c r="K199" s="149"/>
    </row>
    <row r="200" spans="1:11" ht="16.5" customHeight="1">
      <c r="A200" s="39"/>
      <c r="B200" s="56"/>
      <c r="C200" s="226"/>
      <c r="D200" s="2" t="s">
        <v>3</v>
      </c>
      <c r="E200" s="80">
        <f>E196</f>
        <v>46968</v>
      </c>
      <c r="F200" s="21">
        <f t="shared" si="5"/>
        <v>0.023572546843365936</v>
      </c>
      <c r="G200" s="47">
        <f>G196</f>
        <v>10.587125871475141</v>
      </c>
      <c r="H200" s="229"/>
      <c r="I200" s="87">
        <f>E200*F200*H198*G200</f>
        <v>1101829.7766685854</v>
      </c>
      <c r="J200" s="87">
        <f t="shared" si="4"/>
        <v>402.16786848403365</v>
      </c>
      <c r="K200" s="149"/>
    </row>
    <row r="201" spans="1:11" ht="16.5" customHeight="1">
      <c r="A201" s="39"/>
      <c r="B201" s="56"/>
      <c r="C201" s="227"/>
      <c r="D201" s="2" t="s">
        <v>39</v>
      </c>
      <c r="E201" s="80">
        <f>E197</f>
        <v>0</v>
      </c>
      <c r="F201" s="21">
        <f t="shared" si="5"/>
        <v>0.04399550493073252</v>
      </c>
      <c r="G201" s="47">
        <f>G197</f>
        <v>10.582524180374076</v>
      </c>
      <c r="H201" s="230"/>
      <c r="I201" s="87">
        <f>E201*F201*H198*G201</f>
        <v>0</v>
      </c>
      <c r="J201" s="87">
        <f t="shared" si="4"/>
        <v>0</v>
      </c>
      <c r="K201" s="149"/>
    </row>
    <row r="202" spans="1:14" ht="16.5" customHeight="1">
      <c r="A202" s="39"/>
      <c r="B202" s="56"/>
      <c r="C202" s="225" t="s">
        <v>26</v>
      </c>
      <c r="D202" s="2" t="s">
        <v>21</v>
      </c>
      <c r="E202" s="80">
        <f>E194</f>
        <v>4557.000000000001</v>
      </c>
      <c r="F202" s="21">
        <f t="shared" si="5"/>
        <v>0.2920659975209059</v>
      </c>
      <c r="G202" s="47">
        <f>G194</f>
        <v>13.01629243777757</v>
      </c>
      <c r="H202" s="228">
        <f>E153</f>
        <v>28</v>
      </c>
      <c r="I202" s="87">
        <f>E202*F202*H202*G202</f>
        <v>485071.05062282155</v>
      </c>
      <c r="J202" s="87">
        <f t="shared" si="4"/>
        <v>177.0509334773299</v>
      </c>
      <c r="K202" s="149"/>
      <c r="N202" s="18"/>
    </row>
    <row r="203" spans="1:11" ht="16.5" customHeight="1">
      <c r="A203" s="39"/>
      <c r="B203" s="56"/>
      <c r="C203" s="226"/>
      <c r="D203" s="2" t="s">
        <v>2</v>
      </c>
      <c r="E203" s="80">
        <f>E195</f>
        <v>23838.41571428572</v>
      </c>
      <c r="F203" s="21">
        <f t="shared" si="5"/>
        <v>0.5076045097296626</v>
      </c>
      <c r="G203" s="47">
        <f>G195</f>
        <v>14.50047819323598</v>
      </c>
      <c r="H203" s="229"/>
      <c r="I203" s="87">
        <f>E203*F203*H202*G203</f>
        <v>4912959.8708743425</v>
      </c>
      <c r="J203" s="87">
        <f t="shared" si="4"/>
        <v>1793.230352869135</v>
      </c>
      <c r="K203" s="149"/>
    </row>
    <row r="204" spans="1:11" ht="16.5" customHeight="1">
      <c r="A204" s="39"/>
      <c r="B204" s="56"/>
      <c r="C204" s="226"/>
      <c r="D204" s="2" t="s">
        <v>3</v>
      </c>
      <c r="E204" s="80">
        <f>E196</f>
        <v>46968</v>
      </c>
      <c r="F204" s="21">
        <f t="shared" si="5"/>
        <v>0.290082442309363</v>
      </c>
      <c r="G204" s="47">
        <f>G196</f>
        <v>10.587125871475141</v>
      </c>
      <c r="H204" s="229"/>
      <c r="I204" s="87">
        <f>E204*F204*H202*G204</f>
        <v>4038867.6172222127</v>
      </c>
      <c r="J204" s="87">
        <f t="shared" si="4"/>
        <v>1474.1866802861075</v>
      </c>
      <c r="K204" s="149"/>
    </row>
    <row r="205" spans="1:11" ht="16.5" customHeight="1">
      <c r="A205" s="39"/>
      <c r="B205" s="56"/>
      <c r="C205" s="227"/>
      <c r="D205" s="2" t="s">
        <v>39</v>
      </c>
      <c r="E205" s="80">
        <f>E197</f>
        <v>0</v>
      </c>
      <c r="F205" s="21">
        <f t="shared" si="5"/>
        <v>0.27811611239213</v>
      </c>
      <c r="G205" s="47">
        <f>G197</f>
        <v>10.582524180374076</v>
      </c>
      <c r="H205" s="230"/>
      <c r="I205" s="87">
        <f>E205*F205*H202*G205</f>
        <v>0</v>
      </c>
      <c r="J205" s="87">
        <f t="shared" si="4"/>
        <v>0</v>
      </c>
      <c r="K205" s="149"/>
    </row>
    <row r="206" spans="1:11" ht="16.5" customHeight="1">
      <c r="A206" s="39"/>
      <c r="B206" s="56"/>
      <c r="C206" s="43" t="s">
        <v>4</v>
      </c>
      <c r="D206" s="48"/>
      <c r="E206" s="49"/>
      <c r="F206" s="48"/>
      <c r="G206" s="48"/>
      <c r="H206" s="45"/>
      <c r="I206" s="80">
        <f>SUM(I194:I205)</f>
        <v>44084672.24900543</v>
      </c>
      <c r="J206" s="80">
        <f>SUM(J194:J205)</f>
        <v>16090.905370886981</v>
      </c>
      <c r="K206" s="150"/>
    </row>
    <row r="207" spans="1:11" ht="16.5" customHeight="1">
      <c r="A207" s="39"/>
      <c r="B207" s="56"/>
      <c r="C207" s="117"/>
      <c r="D207" s="137"/>
      <c r="E207" s="117"/>
      <c r="F207" s="117"/>
      <c r="G207" s="117"/>
      <c r="H207" s="106"/>
      <c r="I207" s="117"/>
      <c r="J207" s="124"/>
      <c r="K207" s="124"/>
    </row>
    <row r="208" spans="1:11" ht="16.5" customHeight="1" thickBot="1">
      <c r="A208" s="39"/>
      <c r="B208" s="66"/>
      <c r="C208" s="105" t="s">
        <v>118</v>
      </c>
      <c r="D208" s="106"/>
      <c r="E208" s="106"/>
      <c r="F208" s="106"/>
      <c r="G208" s="106"/>
      <c r="H208" s="106"/>
      <c r="I208" s="106"/>
      <c r="J208" s="117"/>
      <c r="K208" s="117"/>
    </row>
    <row r="209" spans="1:11" ht="32.25" customHeight="1">
      <c r="A209" s="39"/>
      <c r="B209" s="56"/>
      <c r="C209" s="57" t="s">
        <v>0</v>
      </c>
      <c r="D209" s="58" t="s">
        <v>97</v>
      </c>
      <c r="E209" s="122"/>
      <c r="F209" s="122"/>
      <c r="G209" s="122"/>
      <c r="H209" s="122"/>
      <c r="I209" s="106"/>
      <c r="J209" s="122"/>
      <c r="K209" s="122"/>
    </row>
    <row r="210" spans="1:11" ht="16.5" customHeight="1">
      <c r="A210" s="39"/>
      <c r="B210" s="56"/>
      <c r="C210" s="59" t="s">
        <v>21</v>
      </c>
      <c r="D210" s="94">
        <f>J162+J166+J170+J178+J182+J186+J194+J198+J202</f>
        <v>1872.777889533225</v>
      </c>
      <c r="E210" s="138"/>
      <c r="F210" s="132"/>
      <c r="G210" s="139"/>
      <c r="H210" s="124"/>
      <c r="I210" s="106"/>
      <c r="J210" s="124"/>
      <c r="K210" s="124"/>
    </row>
    <row r="211" spans="1:11" ht="16.5" customHeight="1">
      <c r="A211" s="39"/>
      <c r="B211" s="56"/>
      <c r="C211" s="59" t="s">
        <v>2</v>
      </c>
      <c r="D211" s="94">
        <f>J163+J167+J171+J179+J183+J187+J195+J199+J203</f>
        <v>11869.286805494885</v>
      </c>
      <c r="E211" s="138"/>
      <c r="F211" s="132"/>
      <c r="G211" s="139"/>
      <c r="H211" s="124"/>
      <c r="I211" s="106"/>
      <c r="J211" s="124"/>
      <c r="K211" s="124"/>
    </row>
    <row r="212" spans="1:11" ht="16.5" customHeight="1">
      <c r="A212" s="39"/>
      <c r="B212" s="56"/>
      <c r="C212" s="59" t="s">
        <v>3</v>
      </c>
      <c r="D212" s="94">
        <f>J164+J168+J172+J180+J184+J188+J196+J200+J204</f>
        <v>17371.75431250526</v>
      </c>
      <c r="E212" s="138"/>
      <c r="F212" s="132"/>
      <c r="G212" s="139"/>
      <c r="H212" s="124"/>
      <c r="I212" s="106"/>
      <c r="J212" s="124"/>
      <c r="K212" s="124"/>
    </row>
    <row r="213" spans="1:11" ht="16.5" customHeight="1">
      <c r="A213" s="39"/>
      <c r="B213" s="56"/>
      <c r="C213" s="59" t="s">
        <v>39</v>
      </c>
      <c r="D213" s="94">
        <f>J165+J169+J173+J181+J185+J189+J197+J201+J205</f>
        <v>0</v>
      </c>
      <c r="E213" s="138"/>
      <c r="F213" s="117"/>
      <c r="G213" s="139"/>
      <c r="H213" s="124"/>
      <c r="I213" s="106"/>
      <c r="J213" s="124"/>
      <c r="K213" s="124"/>
    </row>
    <row r="214" spans="1:11" ht="16.5" customHeight="1" thickBot="1">
      <c r="A214" s="39"/>
      <c r="B214" s="56"/>
      <c r="C214" s="60" t="s">
        <v>4</v>
      </c>
      <c r="D214" s="95">
        <f>SUM(D210:D213)</f>
        <v>31113.81900753337</v>
      </c>
      <c r="E214" s="117"/>
      <c r="F214" s="117"/>
      <c r="G214" s="117"/>
      <c r="H214" s="124"/>
      <c r="I214" s="106"/>
      <c r="J214" s="137"/>
      <c r="K214" s="137"/>
    </row>
    <row r="215" spans="1:10" ht="16.5" customHeight="1">
      <c r="A215" s="39"/>
      <c r="B215" s="56"/>
      <c r="C215" s="106"/>
      <c r="D215" s="106"/>
      <c r="E215" s="106"/>
      <c r="F215" s="106"/>
      <c r="G215" s="106"/>
      <c r="H215" s="106"/>
      <c r="I215" s="106"/>
      <c r="J215" s="106"/>
    </row>
    <row r="216" spans="1:2" s="106" customFormat="1" ht="0.75" customHeight="1">
      <c r="A216" s="128"/>
      <c r="B216" s="117"/>
    </row>
    <row r="217" spans="1:15" ht="16.5" customHeight="1">
      <c r="A217" s="39"/>
      <c r="B217" s="106"/>
      <c r="C217" s="106"/>
      <c r="D217" s="106"/>
      <c r="E217" s="106"/>
      <c r="F217" s="106"/>
      <c r="G217" s="106"/>
      <c r="H217" s="106"/>
      <c r="I217" s="106"/>
      <c r="J217" s="114" t="s">
        <v>119</v>
      </c>
      <c r="K217" s="114"/>
      <c r="O217" s="16"/>
    </row>
    <row r="218" spans="1:15" ht="21" customHeight="1">
      <c r="A218" s="39"/>
      <c r="B218" s="65" t="s">
        <v>162</v>
      </c>
      <c r="C218" s="56"/>
      <c r="D218" s="56"/>
      <c r="E218" s="56"/>
      <c r="F218" s="56"/>
      <c r="G218" s="56"/>
      <c r="H218" s="56"/>
      <c r="I218" s="56"/>
      <c r="J218" s="56"/>
      <c r="K218" s="117"/>
      <c r="O218" s="16"/>
    </row>
    <row r="219" spans="1:15" ht="12" customHeight="1">
      <c r="A219" s="39"/>
      <c r="B219" s="56"/>
      <c r="C219" s="136"/>
      <c r="D219" s="106"/>
      <c r="E219" s="106"/>
      <c r="F219" s="106"/>
      <c r="G219" s="106"/>
      <c r="H219" s="106"/>
      <c r="I219" s="106"/>
      <c r="J219" s="106"/>
      <c r="O219" s="16"/>
    </row>
    <row r="220" spans="1:10" ht="16.5" customHeight="1">
      <c r="A220" s="39"/>
      <c r="B220" s="66"/>
      <c r="C220" s="135" t="s">
        <v>160</v>
      </c>
      <c r="D220" s="106"/>
      <c r="E220" s="106"/>
      <c r="F220" s="106"/>
      <c r="G220" s="106"/>
      <c r="H220" s="106"/>
      <c r="I220" s="106"/>
      <c r="J220" s="106"/>
    </row>
    <row r="221" spans="1:11" ht="75" customHeight="1">
      <c r="A221" s="39"/>
      <c r="B221" s="56"/>
      <c r="C221" s="23" t="s">
        <v>36</v>
      </c>
      <c r="D221" s="23" t="s">
        <v>0</v>
      </c>
      <c r="E221" s="25" t="s">
        <v>83</v>
      </c>
      <c r="F221" s="25" t="s">
        <v>103</v>
      </c>
      <c r="G221" s="25" t="s">
        <v>124</v>
      </c>
      <c r="H221" s="25" t="s">
        <v>105</v>
      </c>
      <c r="I221" s="25" t="s">
        <v>177</v>
      </c>
      <c r="J221" s="25" t="s">
        <v>178</v>
      </c>
      <c r="K221" s="148"/>
    </row>
    <row r="222" spans="1:11" ht="16.5" customHeight="1">
      <c r="A222" s="39"/>
      <c r="B222" s="56"/>
      <c r="C222" s="225" t="s">
        <v>24</v>
      </c>
      <c r="D222" s="2" t="s">
        <v>21</v>
      </c>
      <c r="E222" s="80">
        <f>G81</f>
        <v>7560.000000000001</v>
      </c>
      <c r="F222" s="21">
        <f>G99</f>
        <v>0.1969575062539377</v>
      </c>
      <c r="G222" s="47">
        <f>E113</f>
        <v>13.01629243777757</v>
      </c>
      <c r="H222" s="85">
        <f>E148</f>
        <v>188.8420115680868</v>
      </c>
      <c r="I222" s="87">
        <f>E222*F222*H222*G222</f>
        <v>3659992.940129448</v>
      </c>
      <c r="J222" s="87">
        <f aca="true" t="shared" si="6" ref="J222:J233">I222*365/1000000</f>
        <v>1335.8974231472484</v>
      </c>
      <c r="K222" s="149"/>
    </row>
    <row r="223" spans="1:11" ht="16.5" customHeight="1">
      <c r="A223" s="39"/>
      <c r="B223" s="56"/>
      <c r="C223" s="226"/>
      <c r="D223" s="2" t="s">
        <v>2</v>
      </c>
      <c r="E223" s="80">
        <f>G82</f>
        <v>34087.78285714286</v>
      </c>
      <c r="F223" s="21">
        <f>G100</f>
        <v>0.22657883524536926</v>
      </c>
      <c r="G223" s="47">
        <f>E114</f>
        <v>14.50047819323598</v>
      </c>
      <c r="H223" s="85">
        <f>E149</f>
        <v>176.25254413021435</v>
      </c>
      <c r="I223" s="87">
        <f>E223*F223*H223*G223</f>
        <v>19739484.81403656</v>
      </c>
      <c r="J223" s="87">
        <f t="shared" si="6"/>
        <v>7204.911957123344</v>
      </c>
      <c r="K223" s="149"/>
    </row>
    <row r="224" spans="1:11" ht="16.5" customHeight="1">
      <c r="A224" s="39"/>
      <c r="B224" s="56"/>
      <c r="C224" s="226"/>
      <c r="D224" s="2" t="s">
        <v>3</v>
      </c>
      <c r="E224" s="80">
        <f>G83</f>
        <v>88992</v>
      </c>
      <c r="F224" s="21">
        <f>G101</f>
        <v>0.16726555304763727</v>
      </c>
      <c r="G224" s="47">
        <f>E115</f>
        <v>10.587125871475141</v>
      </c>
      <c r="H224" s="85">
        <f>E150</f>
        <v>203.3683201502473</v>
      </c>
      <c r="I224" s="87">
        <f>E224*F224*H224*G224</f>
        <v>32049322.687000047</v>
      </c>
      <c r="J224" s="87">
        <f t="shared" si="6"/>
        <v>11698.002780755018</v>
      </c>
      <c r="K224" s="149"/>
    </row>
    <row r="225" spans="1:11" ht="16.5" customHeight="1">
      <c r="A225" s="39"/>
      <c r="B225" s="56"/>
      <c r="C225" s="227"/>
      <c r="D225" s="2" t="s">
        <v>39</v>
      </c>
      <c r="E225" s="80">
        <f>G84</f>
        <v>0</v>
      </c>
      <c r="F225" s="21">
        <f>G102</f>
        <v>0.2329462573913115</v>
      </c>
      <c r="G225" s="47">
        <f>E116</f>
        <v>10.582524180374076</v>
      </c>
      <c r="H225" s="85">
        <f>E151</f>
        <v>194.87382029139178</v>
      </c>
      <c r="I225" s="87">
        <f>E225*F225*H225*G225</f>
        <v>0</v>
      </c>
      <c r="J225" s="87">
        <f t="shared" si="6"/>
        <v>0</v>
      </c>
      <c r="K225" s="149"/>
    </row>
    <row r="226" spans="1:11" ht="16.5" customHeight="1">
      <c r="A226" s="39"/>
      <c r="B226" s="56"/>
      <c r="C226" s="225" t="s">
        <v>25</v>
      </c>
      <c r="D226" s="2" t="s">
        <v>21</v>
      </c>
      <c r="E226" s="80">
        <f>E222</f>
        <v>7560.000000000001</v>
      </c>
      <c r="F226" s="21">
        <f>H99</f>
        <v>0.025952948022645174</v>
      </c>
      <c r="G226" s="47">
        <f>G222</f>
        <v>13.01629243777757</v>
      </c>
      <c r="H226" s="228">
        <f>E152</f>
        <v>94</v>
      </c>
      <c r="I226" s="87">
        <f>E226*F226*H226*G226</f>
        <v>240062.12351357995</v>
      </c>
      <c r="J226" s="87">
        <f t="shared" si="6"/>
        <v>87.62267508245668</v>
      </c>
      <c r="K226" s="149"/>
    </row>
    <row r="227" spans="1:11" ht="16.5" customHeight="1">
      <c r="A227" s="39"/>
      <c r="B227" s="56"/>
      <c r="C227" s="226"/>
      <c r="D227" s="2" t="s">
        <v>2</v>
      </c>
      <c r="E227" s="80">
        <f>E223</f>
        <v>34087.78285714286</v>
      </c>
      <c r="F227" s="21">
        <f>H100</f>
        <v>0.014644929063032828</v>
      </c>
      <c r="G227" s="47">
        <f>G223</f>
        <v>14.50047819323598</v>
      </c>
      <c r="H227" s="229"/>
      <c r="I227" s="87">
        <f>E227*F227*H226*G227</f>
        <v>680449.9793273004</v>
      </c>
      <c r="J227" s="87">
        <f t="shared" si="6"/>
        <v>248.3642424544647</v>
      </c>
      <c r="K227" s="149"/>
    </row>
    <row r="228" spans="1:11" ht="16.5" customHeight="1">
      <c r="A228" s="39"/>
      <c r="B228" s="56"/>
      <c r="C228" s="226"/>
      <c r="D228" s="2" t="s">
        <v>3</v>
      </c>
      <c r="E228" s="80">
        <f>E224</f>
        <v>88992</v>
      </c>
      <c r="F228" s="21">
        <f>H101</f>
        <v>0.023572546843365936</v>
      </c>
      <c r="G228" s="47">
        <f>G224</f>
        <v>10.587125871475141</v>
      </c>
      <c r="H228" s="229"/>
      <c r="I228" s="87">
        <f>E228*F228*H226*G228</f>
        <v>2087677.4715825832</v>
      </c>
      <c r="J228" s="87">
        <f t="shared" si="6"/>
        <v>762.0022771276429</v>
      </c>
      <c r="K228" s="149"/>
    </row>
    <row r="229" spans="1:11" ht="16.5" customHeight="1">
      <c r="A229" s="39"/>
      <c r="B229" s="56"/>
      <c r="C229" s="227"/>
      <c r="D229" s="2" t="s">
        <v>39</v>
      </c>
      <c r="E229" s="80">
        <f>E225</f>
        <v>0</v>
      </c>
      <c r="F229" s="21">
        <f>H102</f>
        <v>0.04399550493073252</v>
      </c>
      <c r="G229" s="47">
        <f>G225</f>
        <v>10.582524180374076</v>
      </c>
      <c r="H229" s="230"/>
      <c r="I229" s="87">
        <f>E229*F229*H226*G229</f>
        <v>0</v>
      </c>
      <c r="J229" s="87">
        <f t="shared" si="6"/>
        <v>0</v>
      </c>
      <c r="K229" s="149"/>
    </row>
    <row r="230" spans="1:11" ht="16.5" customHeight="1">
      <c r="A230" s="39"/>
      <c r="B230" s="56"/>
      <c r="C230" s="225" t="s">
        <v>26</v>
      </c>
      <c r="D230" s="2" t="s">
        <v>21</v>
      </c>
      <c r="E230" s="80">
        <f>E222</f>
        <v>7560.000000000001</v>
      </c>
      <c r="F230" s="21">
        <f>I99</f>
        <v>0.2920659975209059</v>
      </c>
      <c r="G230" s="47">
        <f>G222</f>
        <v>13.01629243777757</v>
      </c>
      <c r="H230" s="228">
        <f>E153</f>
        <v>28</v>
      </c>
      <c r="I230" s="87">
        <f>E230*F230*H230*G230</f>
        <v>804726.1669318698</v>
      </c>
      <c r="J230" s="87">
        <f t="shared" si="6"/>
        <v>293.7250509301325</v>
      </c>
      <c r="K230" s="149"/>
    </row>
    <row r="231" spans="1:11" ht="16.5" customHeight="1">
      <c r="A231" s="39"/>
      <c r="B231" s="56"/>
      <c r="C231" s="226"/>
      <c r="D231" s="2" t="s">
        <v>2</v>
      </c>
      <c r="E231" s="80">
        <f>E223</f>
        <v>34087.78285714286</v>
      </c>
      <c r="F231" s="21">
        <f>I100</f>
        <v>0.5076045097296626</v>
      </c>
      <c r="G231" s="47">
        <f>G223</f>
        <v>14.50047819323598</v>
      </c>
      <c r="H231" s="229"/>
      <c r="I231" s="87">
        <f>E231*F231*H230*G231</f>
        <v>7025295.274293745</v>
      </c>
      <c r="J231" s="87">
        <f t="shared" si="6"/>
        <v>2564.232775117217</v>
      </c>
      <c r="K231" s="149"/>
    </row>
    <row r="232" spans="1:11" ht="16.5" customHeight="1">
      <c r="A232" s="39"/>
      <c r="B232" s="56"/>
      <c r="C232" s="226"/>
      <c r="D232" s="2" t="s">
        <v>3</v>
      </c>
      <c r="E232" s="80">
        <f>E224</f>
        <v>88992</v>
      </c>
      <c r="F232" s="21">
        <f>I101</f>
        <v>0.290082442309363</v>
      </c>
      <c r="G232" s="47">
        <f>G224</f>
        <v>10.587125871475141</v>
      </c>
      <c r="H232" s="229"/>
      <c r="I232" s="87">
        <f>E232*F232*H230*G232</f>
        <v>7652591.274736823</v>
      </c>
      <c r="J232" s="87">
        <f t="shared" si="6"/>
        <v>2793.1958152789402</v>
      </c>
      <c r="K232" s="149"/>
    </row>
    <row r="233" spans="1:11" ht="16.5" customHeight="1">
      <c r="A233" s="39"/>
      <c r="B233" s="56"/>
      <c r="C233" s="227"/>
      <c r="D233" s="2" t="s">
        <v>39</v>
      </c>
      <c r="E233" s="80">
        <f>E225</f>
        <v>0</v>
      </c>
      <c r="F233" s="21">
        <f>I102</f>
        <v>0.27811611239213</v>
      </c>
      <c r="G233" s="47">
        <f>G225</f>
        <v>10.582524180374076</v>
      </c>
      <c r="H233" s="230"/>
      <c r="I233" s="87">
        <f>E233*F233*H230*G233</f>
        <v>0</v>
      </c>
      <c r="J233" s="87">
        <f t="shared" si="6"/>
        <v>0</v>
      </c>
      <c r="K233" s="149"/>
    </row>
    <row r="234" spans="1:11" ht="16.5" customHeight="1">
      <c r="A234" s="39"/>
      <c r="B234" s="56"/>
      <c r="C234" s="43" t="s">
        <v>4</v>
      </c>
      <c r="D234" s="48"/>
      <c r="E234" s="49"/>
      <c r="F234" s="48"/>
      <c r="G234" s="48"/>
      <c r="H234" s="45"/>
      <c r="I234" s="80">
        <f>SUM(I222:I233)</f>
        <v>73939602.73155196</v>
      </c>
      <c r="J234" s="80">
        <f>SUM(J222:J233)</f>
        <v>26987.954997016463</v>
      </c>
      <c r="K234" s="150"/>
    </row>
    <row r="235" spans="1:11" ht="16.5" customHeight="1">
      <c r="A235" s="39"/>
      <c r="B235" s="56"/>
      <c r="C235" s="117"/>
      <c r="D235" s="137"/>
      <c r="E235" s="117"/>
      <c r="F235" s="117"/>
      <c r="G235" s="117"/>
      <c r="H235" s="106"/>
      <c r="I235" s="117"/>
      <c r="J235" s="124"/>
      <c r="K235" s="124"/>
    </row>
    <row r="236" spans="1:11" ht="16.5" customHeight="1" thickBot="1">
      <c r="A236" s="39"/>
      <c r="B236" s="66"/>
      <c r="C236" s="105" t="s">
        <v>87</v>
      </c>
      <c r="D236" s="140"/>
      <c r="E236" s="140"/>
      <c r="F236" s="140"/>
      <c r="G236" s="140"/>
      <c r="H236" s="140"/>
      <c r="I236" s="140"/>
      <c r="J236" s="141"/>
      <c r="K236" s="141"/>
    </row>
    <row r="237" spans="1:11" ht="31.5" customHeight="1">
      <c r="A237" s="39"/>
      <c r="B237" s="56"/>
      <c r="C237" s="57" t="s">
        <v>0</v>
      </c>
      <c r="D237" s="58" t="s">
        <v>98</v>
      </c>
      <c r="E237" s="122"/>
      <c r="F237" s="122"/>
      <c r="G237" s="122"/>
      <c r="H237" s="122"/>
      <c r="I237" s="106"/>
      <c r="J237" s="122"/>
      <c r="K237" s="122"/>
    </row>
    <row r="238" spans="1:11" ht="16.5" customHeight="1">
      <c r="A238" s="39"/>
      <c r="B238" s="56"/>
      <c r="C238" s="59" t="s">
        <v>21</v>
      </c>
      <c r="D238" s="94">
        <f>J222+J226+J230</f>
        <v>1717.2451491598376</v>
      </c>
      <c r="E238" s="138"/>
      <c r="F238" s="132"/>
      <c r="G238" s="139"/>
      <c r="H238" s="124"/>
      <c r="I238" s="106"/>
      <c r="J238" s="124"/>
      <c r="K238" s="124"/>
    </row>
    <row r="239" spans="1:11" ht="16.5" customHeight="1">
      <c r="A239" s="39"/>
      <c r="B239" s="56"/>
      <c r="C239" s="59" t="s">
        <v>2</v>
      </c>
      <c r="D239" s="94">
        <f>J223+J227+J231</f>
        <v>10017.508974695025</v>
      </c>
      <c r="E239" s="138"/>
      <c r="F239" s="132"/>
      <c r="G239" s="139"/>
      <c r="H239" s="124"/>
      <c r="I239" s="106"/>
      <c r="J239" s="124"/>
      <c r="K239" s="124"/>
    </row>
    <row r="240" spans="1:11" ht="16.5" customHeight="1">
      <c r="A240" s="39"/>
      <c r="B240" s="56"/>
      <c r="C240" s="59" t="s">
        <v>3</v>
      </c>
      <c r="D240" s="94">
        <f>J224+J228+J232</f>
        <v>15253.2008731616</v>
      </c>
      <c r="E240" s="138"/>
      <c r="F240" s="132"/>
      <c r="G240" s="139"/>
      <c r="H240" s="124"/>
      <c r="I240" s="106"/>
      <c r="J240" s="124"/>
      <c r="K240" s="124"/>
    </row>
    <row r="241" spans="1:11" ht="16.5" customHeight="1">
      <c r="A241" s="39"/>
      <c r="B241" s="56"/>
      <c r="C241" s="59" t="s">
        <v>39</v>
      </c>
      <c r="D241" s="94">
        <f>J225+J229+J233</f>
        <v>0</v>
      </c>
      <c r="E241" s="138"/>
      <c r="F241" s="117"/>
      <c r="G241" s="139"/>
      <c r="H241" s="124"/>
      <c r="I241" s="106"/>
      <c r="J241" s="124"/>
      <c r="K241" s="124"/>
    </row>
    <row r="242" spans="1:11" ht="16.5" customHeight="1" thickBot="1">
      <c r="A242" s="40"/>
      <c r="B242" s="56"/>
      <c r="C242" s="60" t="s">
        <v>4</v>
      </c>
      <c r="D242" s="95">
        <f>SUM(D238:D241)</f>
        <v>26987.954997016463</v>
      </c>
      <c r="E242" s="117"/>
      <c r="F242" s="117"/>
      <c r="G242" s="117"/>
      <c r="H242" s="124"/>
      <c r="I242" s="106"/>
      <c r="J242" s="137"/>
      <c r="K242" s="137"/>
    </row>
    <row r="243" spans="1:11" s="106" customFormat="1" ht="0.75" customHeight="1">
      <c r="A243" s="117"/>
      <c r="B243" s="117"/>
      <c r="C243" s="117"/>
      <c r="D243" s="150"/>
      <c r="E243" s="117"/>
      <c r="F243" s="117"/>
      <c r="G243" s="117"/>
      <c r="H243" s="124"/>
      <c r="J243" s="137"/>
      <c r="K243" s="137"/>
    </row>
    <row r="244" spans="1:11" ht="16.5" customHeight="1">
      <c r="A244" s="106"/>
      <c r="B244" s="106"/>
      <c r="C244" s="106"/>
      <c r="D244" s="106"/>
      <c r="E244" s="106"/>
      <c r="F244" s="106"/>
      <c r="G244" s="106"/>
      <c r="H244" s="106"/>
      <c r="I244" s="106"/>
      <c r="J244" s="114" t="s">
        <v>123</v>
      </c>
      <c r="K244" s="114"/>
    </row>
    <row r="245" spans="1:10" ht="16.5" customHeight="1">
      <c r="A245" s="106"/>
      <c r="B245" s="106"/>
      <c r="C245" s="106"/>
      <c r="D245" s="106"/>
      <c r="E245" s="106"/>
      <c r="F245" s="106"/>
      <c r="G245" s="106"/>
      <c r="H245" s="106"/>
      <c r="I245" s="106"/>
      <c r="J245" s="106"/>
    </row>
    <row r="246" spans="1:10" ht="23.25" customHeight="1">
      <c r="A246" s="104" t="s">
        <v>77</v>
      </c>
      <c r="B246" s="105"/>
      <c r="C246" s="106"/>
      <c r="D246" s="106"/>
      <c r="E246" s="106"/>
      <c r="F246" s="106"/>
      <c r="G246" s="106"/>
      <c r="H246" s="106"/>
      <c r="I246" s="106"/>
      <c r="J246" s="106"/>
    </row>
    <row r="247" spans="1:12" ht="26.25" customHeight="1">
      <c r="A247" s="105"/>
      <c r="B247" s="105"/>
      <c r="C247" s="135" t="s">
        <v>78</v>
      </c>
      <c r="D247" s="106"/>
      <c r="E247" s="106"/>
      <c r="F247" s="106"/>
      <c r="G247" s="106"/>
      <c r="H247" s="142" t="s">
        <v>37</v>
      </c>
      <c r="I247" s="106"/>
      <c r="J247" s="106"/>
      <c r="L247" t="s">
        <v>85</v>
      </c>
    </row>
    <row r="248" spans="1:15" ht="77.25" customHeight="1">
      <c r="A248" s="106"/>
      <c r="B248" s="106"/>
      <c r="C248" s="54" t="s">
        <v>0</v>
      </c>
      <c r="D248" s="55" t="s">
        <v>163</v>
      </c>
      <c r="E248" s="55" t="s">
        <v>89</v>
      </c>
      <c r="F248" s="55" t="s">
        <v>90</v>
      </c>
      <c r="G248" s="55" t="s">
        <v>79</v>
      </c>
      <c r="H248" s="55" t="s">
        <v>80</v>
      </c>
      <c r="I248" s="106"/>
      <c r="J248" s="106"/>
      <c r="L248" s="52" t="s">
        <v>0</v>
      </c>
      <c r="M248" s="53" t="s">
        <v>165</v>
      </c>
      <c r="N248" s="53" t="s">
        <v>81</v>
      </c>
      <c r="O248" s="53" t="s">
        <v>82</v>
      </c>
    </row>
    <row r="249" spans="1:15" ht="24" customHeight="1">
      <c r="A249" s="106"/>
      <c r="B249" s="106"/>
      <c r="C249" s="50" t="s">
        <v>21</v>
      </c>
      <c r="D249" s="96">
        <f>J162+J166+J170</f>
        <v>337.08886261285704</v>
      </c>
      <c r="E249" s="96">
        <f>D210</f>
        <v>1872.777889533225</v>
      </c>
      <c r="F249" s="96">
        <f>D238</f>
        <v>1717.2451491598376</v>
      </c>
      <c r="G249" s="96">
        <f>E249-F249</f>
        <v>155.53274037338747</v>
      </c>
      <c r="H249" s="51">
        <f>1-F249/E249</f>
        <v>0.08304921861938086</v>
      </c>
      <c r="I249" s="106"/>
      <c r="J249" s="106"/>
      <c r="L249" s="50" t="s">
        <v>21</v>
      </c>
      <c r="M249" s="20">
        <f>D249</f>
        <v>337.08886261285704</v>
      </c>
      <c r="N249" s="20">
        <f aca="true" t="shared" si="7" ref="N249:O253">E249</f>
        <v>1872.777889533225</v>
      </c>
      <c r="O249" s="20">
        <f t="shared" si="7"/>
        <v>1717.2451491598376</v>
      </c>
    </row>
    <row r="250" spans="1:15" ht="24" customHeight="1">
      <c r="A250" s="106"/>
      <c r="B250" s="106"/>
      <c r="C250" s="50" t="s">
        <v>2</v>
      </c>
      <c r="D250" s="96">
        <f>J163+J167+J171</f>
        <v>676.8587145064207</v>
      </c>
      <c r="E250" s="96">
        <f>D211</f>
        <v>11869.286805494885</v>
      </c>
      <c r="F250" s="96">
        <f>D239</f>
        <v>10017.508974695025</v>
      </c>
      <c r="G250" s="96">
        <f>E250-F250</f>
        <v>1851.7778307998597</v>
      </c>
      <c r="H250" s="51">
        <f>1-F250/E250</f>
        <v>0.15601424593957736</v>
      </c>
      <c r="I250" s="106"/>
      <c r="J250" s="106"/>
      <c r="L250" s="50" t="s">
        <v>2</v>
      </c>
      <c r="M250" s="20">
        <f>D250</f>
        <v>676.8587145064207</v>
      </c>
      <c r="N250" s="20">
        <f t="shared" si="7"/>
        <v>11869.286805494885</v>
      </c>
      <c r="O250" s="20">
        <f t="shared" si="7"/>
        <v>10017.508974695025</v>
      </c>
    </row>
    <row r="251" spans="1:15" ht="24" customHeight="1">
      <c r="A251" s="106"/>
      <c r="B251" s="106"/>
      <c r="C251" s="50" t="s">
        <v>3</v>
      </c>
      <c r="D251" s="96">
        <f>J164+J168+J172</f>
        <v>4519.466925381216</v>
      </c>
      <c r="E251" s="96">
        <f>D212</f>
        <v>17371.75431250526</v>
      </c>
      <c r="F251" s="96">
        <f>D240</f>
        <v>15253.2008731616</v>
      </c>
      <c r="G251" s="96">
        <f>E251-F251</f>
        <v>2118.553439343661</v>
      </c>
      <c r="H251" s="51">
        <f>1-F251/E251</f>
        <v>0.12195391445402815</v>
      </c>
      <c r="I251" s="106"/>
      <c r="J251" s="106"/>
      <c r="L251" s="50" t="s">
        <v>3</v>
      </c>
      <c r="M251" s="20">
        <f>D251</f>
        <v>4519.466925381216</v>
      </c>
      <c r="N251" s="20">
        <f t="shared" si="7"/>
        <v>17371.75431250526</v>
      </c>
      <c r="O251" s="20">
        <f t="shared" si="7"/>
        <v>15253.2008731616</v>
      </c>
    </row>
    <row r="252" spans="1:15" ht="24" customHeight="1" thickBot="1">
      <c r="A252" s="106"/>
      <c r="B252" s="106"/>
      <c r="C252" s="61" t="s">
        <v>39</v>
      </c>
      <c r="D252" s="97">
        <v>0</v>
      </c>
      <c r="E252" s="97">
        <f>D213</f>
        <v>0</v>
      </c>
      <c r="F252" s="97">
        <f>D241</f>
        <v>0</v>
      </c>
      <c r="G252" s="97">
        <f>E252-F252</f>
        <v>0</v>
      </c>
      <c r="H252" s="62"/>
      <c r="I252" s="106"/>
      <c r="J252" s="106"/>
      <c r="L252" s="50" t="s">
        <v>39</v>
      </c>
      <c r="M252" s="20">
        <f>D252</f>
        <v>0</v>
      </c>
      <c r="N252" s="20">
        <f t="shared" si="7"/>
        <v>0</v>
      </c>
      <c r="O252" s="20">
        <f t="shared" si="7"/>
        <v>0</v>
      </c>
    </row>
    <row r="253" spans="1:15" ht="24" customHeight="1" thickTop="1">
      <c r="A253" s="106"/>
      <c r="B253" s="106"/>
      <c r="C253" s="63" t="s">
        <v>4</v>
      </c>
      <c r="D253" s="98">
        <f>SUM(D249:D252)</f>
        <v>5533.414502500494</v>
      </c>
      <c r="E253" s="98">
        <f>SUM(E249:E252)</f>
        <v>31113.81900753337</v>
      </c>
      <c r="F253" s="98">
        <f>SUM(F249:F252)</f>
        <v>26987.954997016463</v>
      </c>
      <c r="G253" s="98">
        <f>SUM(G249:G252)</f>
        <v>4125.864010516908</v>
      </c>
      <c r="H253" s="64">
        <f>1-F253/E253</f>
        <v>0.1326055155594349</v>
      </c>
      <c r="I253" s="106"/>
      <c r="J253" s="106"/>
      <c r="L253" s="50" t="s">
        <v>4</v>
      </c>
      <c r="M253" s="20">
        <f>D253</f>
        <v>5533.414502500494</v>
      </c>
      <c r="N253" s="20">
        <f t="shared" si="7"/>
        <v>31113.81900753337</v>
      </c>
      <c r="O253" s="20">
        <f t="shared" si="7"/>
        <v>26987.954997016463</v>
      </c>
    </row>
    <row r="254" spans="1:10" ht="16.5" customHeight="1">
      <c r="A254" s="106"/>
      <c r="B254" s="106"/>
      <c r="C254" s="106"/>
      <c r="D254" s="106"/>
      <c r="E254" s="106"/>
      <c r="F254" s="106"/>
      <c r="G254" s="106"/>
      <c r="H254" s="106"/>
      <c r="I254" s="106"/>
      <c r="J254" s="106"/>
    </row>
    <row r="255" spans="1:10" ht="27" customHeight="1">
      <c r="A255" s="106"/>
      <c r="B255" s="106"/>
      <c r="C255" s="135" t="s">
        <v>164</v>
      </c>
      <c r="D255" s="106"/>
      <c r="E255" s="106"/>
      <c r="F255" s="106"/>
      <c r="G255" s="106"/>
      <c r="H255" s="142" t="s">
        <v>38</v>
      </c>
      <c r="I255" s="106"/>
      <c r="J255" s="106"/>
    </row>
    <row r="256" spans="1:10" ht="77.25" customHeight="1">
      <c r="A256" s="106"/>
      <c r="B256" s="106"/>
      <c r="C256" s="54" t="s">
        <v>0</v>
      </c>
      <c r="D256" s="55" t="s">
        <v>163</v>
      </c>
      <c r="E256" s="55" t="s">
        <v>89</v>
      </c>
      <c r="F256" s="55" t="s">
        <v>90</v>
      </c>
      <c r="G256" s="55" t="s">
        <v>79</v>
      </c>
      <c r="H256" s="55" t="s">
        <v>80</v>
      </c>
      <c r="I256" s="106"/>
      <c r="J256" s="106"/>
    </row>
    <row r="257" spans="1:10" ht="24" customHeight="1">
      <c r="A257" s="106"/>
      <c r="B257" s="106"/>
      <c r="C257" s="50" t="s">
        <v>21</v>
      </c>
      <c r="D257" s="99">
        <f>D249/D12*1000</f>
        <v>15.900418047776276</v>
      </c>
      <c r="E257" s="99">
        <f>E249/G12*1000</f>
        <v>17.34053601419653</v>
      </c>
      <c r="F257" s="99">
        <f>F249/G12*1000</f>
        <v>15.900418047776276</v>
      </c>
      <c r="G257" s="99">
        <f>E257-F257</f>
        <v>1.4401179664202548</v>
      </c>
      <c r="H257" s="51">
        <f>1-F257/E257</f>
        <v>0.08304921861938086</v>
      </c>
      <c r="I257" s="106"/>
      <c r="J257" s="106"/>
    </row>
    <row r="258" spans="1:10" ht="24" customHeight="1">
      <c r="A258" s="106"/>
      <c r="B258" s="106"/>
      <c r="C258" s="50" t="s">
        <v>2</v>
      </c>
      <c r="D258" s="99">
        <f>D250/D13*1000</f>
        <v>112.80978575107012</v>
      </c>
      <c r="E258" s="99">
        <f>E250/G13*1000</f>
        <v>133.66313970151896</v>
      </c>
      <c r="F258" s="99">
        <f>F250/G13*1000</f>
        <v>112.80978575107011</v>
      </c>
      <c r="G258" s="99">
        <f>E258-F258</f>
        <v>20.85335395044885</v>
      </c>
      <c r="H258" s="51">
        <f>1-F258/E258</f>
        <v>0.15601424593957725</v>
      </c>
      <c r="I258" s="106"/>
      <c r="J258" s="106"/>
    </row>
    <row r="259" spans="1:10" ht="24" customHeight="1">
      <c r="A259" s="106"/>
      <c r="B259" s="106"/>
      <c r="C259" s="50" t="s">
        <v>3</v>
      </c>
      <c r="D259" s="99">
        <f>D251/D14*1000</f>
        <v>353.08335354540753</v>
      </c>
      <c r="E259" s="99">
        <f>E251/G14*1000</f>
        <v>402.1239424191033</v>
      </c>
      <c r="F259" s="99">
        <f>F251/G14*1000</f>
        <v>353.0833535454074</v>
      </c>
      <c r="G259" s="99">
        <f>E259-F259</f>
        <v>49.04058887369587</v>
      </c>
      <c r="H259" s="51">
        <f>1-F259/E259</f>
        <v>0.12195391445402815</v>
      </c>
      <c r="I259" s="106"/>
      <c r="J259" s="106"/>
    </row>
    <row r="260" spans="1:10" ht="24" customHeight="1" thickBot="1">
      <c r="A260" s="106"/>
      <c r="B260" s="106"/>
      <c r="C260" s="61" t="s">
        <v>39</v>
      </c>
      <c r="D260" s="100"/>
      <c r="E260" s="100"/>
      <c r="F260" s="100"/>
      <c r="G260" s="100"/>
      <c r="H260" s="62"/>
      <c r="I260" s="106"/>
      <c r="J260" s="106"/>
    </row>
    <row r="261" spans="1:10" ht="24" customHeight="1" thickTop="1">
      <c r="A261" s="106"/>
      <c r="B261" s="106"/>
      <c r="C261" s="63" t="s">
        <v>4</v>
      </c>
      <c r="D261" s="101">
        <f>D253/D17*1000</f>
        <v>138.33536256251233</v>
      </c>
      <c r="E261" s="101">
        <f>E253/G17*1000</f>
        <v>129.64091253138903</v>
      </c>
      <c r="F261" s="101">
        <f>F253/G17*1000</f>
        <v>112.4498124875686</v>
      </c>
      <c r="G261" s="101">
        <f>E261-F261</f>
        <v>17.19110004382044</v>
      </c>
      <c r="H261" s="64">
        <f>1-F261/E261</f>
        <v>0.1326055155594349</v>
      </c>
      <c r="I261" s="106"/>
      <c r="J261" s="106"/>
    </row>
    <row r="262" spans="1:10" ht="13.5">
      <c r="A262" s="106"/>
      <c r="B262" s="106"/>
      <c r="C262" s="106"/>
      <c r="D262" s="106"/>
      <c r="E262" s="106"/>
      <c r="F262" s="106"/>
      <c r="G262" s="106"/>
      <c r="H262" s="106"/>
      <c r="I262" s="106"/>
      <c r="J262" s="106"/>
    </row>
    <row r="263" spans="1:10" ht="13.5">
      <c r="A263" s="106"/>
      <c r="B263" s="106"/>
      <c r="C263" s="106"/>
      <c r="D263" s="106"/>
      <c r="E263" s="106"/>
      <c r="F263" s="106"/>
      <c r="G263" s="106"/>
      <c r="H263" s="106"/>
      <c r="I263" s="106"/>
      <c r="J263" s="106"/>
    </row>
    <row r="264" spans="1:10" ht="13.5">
      <c r="A264" s="106"/>
      <c r="B264" s="106"/>
      <c r="C264" s="106"/>
      <c r="D264" s="106"/>
      <c r="E264" s="106"/>
      <c r="F264" s="106"/>
      <c r="G264" s="106"/>
      <c r="H264" s="106"/>
      <c r="I264" s="106"/>
      <c r="J264" s="106"/>
    </row>
    <row r="265" spans="1:10" ht="13.5">
      <c r="A265" s="106"/>
      <c r="B265" s="106"/>
      <c r="C265" s="106"/>
      <c r="D265" s="106"/>
      <c r="E265" s="106"/>
      <c r="F265" s="106"/>
      <c r="G265" s="106"/>
      <c r="H265" s="106"/>
      <c r="I265" s="106"/>
      <c r="J265" s="106"/>
    </row>
    <row r="266" spans="1:10" ht="13.5">
      <c r="A266" s="106"/>
      <c r="B266" s="106"/>
      <c r="C266" s="106"/>
      <c r="D266" s="106"/>
      <c r="E266" s="106"/>
      <c r="F266" s="106"/>
      <c r="G266" s="106"/>
      <c r="H266" s="106"/>
      <c r="I266" s="106"/>
      <c r="J266" s="106"/>
    </row>
    <row r="267" spans="1:10" ht="13.5">
      <c r="A267" s="106"/>
      <c r="B267" s="106"/>
      <c r="C267" s="106"/>
      <c r="D267" s="106"/>
      <c r="E267" s="106"/>
      <c r="F267" s="106"/>
      <c r="G267" s="106"/>
      <c r="H267" s="106"/>
      <c r="I267" s="106"/>
      <c r="J267" s="106"/>
    </row>
    <row r="268" spans="1:10" ht="13.5">
      <c r="A268" s="106"/>
      <c r="B268" s="106"/>
      <c r="C268" s="106"/>
      <c r="D268" s="106"/>
      <c r="E268" s="106"/>
      <c r="F268" s="106"/>
      <c r="G268" s="106"/>
      <c r="H268" s="106"/>
      <c r="I268" s="106"/>
      <c r="J268" s="106"/>
    </row>
    <row r="269" spans="1:10" ht="13.5">
      <c r="A269" s="106"/>
      <c r="B269" s="106"/>
      <c r="C269" s="106"/>
      <c r="D269" s="106"/>
      <c r="E269" s="106"/>
      <c r="F269" s="106"/>
      <c r="G269" s="106"/>
      <c r="H269" s="106"/>
      <c r="I269" s="106"/>
      <c r="J269" s="106"/>
    </row>
    <row r="270" spans="1:10" ht="13.5">
      <c r="A270" s="106"/>
      <c r="B270" s="106"/>
      <c r="C270" s="106"/>
      <c r="D270" s="106"/>
      <c r="E270" s="106"/>
      <c r="F270" s="106"/>
      <c r="G270" s="106"/>
      <c r="H270" s="106"/>
      <c r="I270" s="106"/>
      <c r="J270" s="106"/>
    </row>
    <row r="271" spans="1:10" ht="13.5">
      <c r="A271" s="106"/>
      <c r="B271" s="106"/>
      <c r="C271" s="106"/>
      <c r="D271" s="106"/>
      <c r="E271" s="106"/>
      <c r="F271" s="106"/>
      <c r="G271" s="106"/>
      <c r="H271" s="106"/>
      <c r="I271" s="106"/>
      <c r="J271" s="106"/>
    </row>
    <row r="272" spans="1:10" ht="13.5">
      <c r="A272" s="106"/>
      <c r="B272" s="106"/>
      <c r="C272" s="106"/>
      <c r="D272" s="106"/>
      <c r="E272" s="106"/>
      <c r="F272" s="106"/>
      <c r="G272" s="106"/>
      <c r="H272" s="106"/>
      <c r="I272" s="106"/>
      <c r="J272" s="106"/>
    </row>
    <row r="273" spans="1:10" ht="13.5">
      <c r="A273" s="106"/>
      <c r="B273" s="106"/>
      <c r="C273" s="106"/>
      <c r="D273" s="106"/>
      <c r="E273" s="106"/>
      <c r="F273" s="106"/>
      <c r="G273" s="106"/>
      <c r="H273" s="106"/>
      <c r="I273" s="106"/>
      <c r="J273" s="106"/>
    </row>
    <row r="274" spans="1:10" ht="13.5">
      <c r="A274" s="106"/>
      <c r="B274" s="106"/>
      <c r="C274" s="106"/>
      <c r="D274" s="106"/>
      <c r="E274" s="106"/>
      <c r="F274" s="106"/>
      <c r="G274" s="106"/>
      <c r="H274" s="106"/>
      <c r="I274" s="106"/>
      <c r="J274" s="106"/>
    </row>
    <row r="275" spans="1:10" ht="13.5">
      <c r="A275" s="106"/>
      <c r="B275" s="106"/>
      <c r="C275" s="106"/>
      <c r="D275" s="106"/>
      <c r="E275" s="106"/>
      <c r="F275" s="106"/>
      <c r="G275" s="106"/>
      <c r="H275" s="106"/>
      <c r="I275" s="106"/>
      <c r="J275" s="106"/>
    </row>
    <row r="276" spans="1:10" ht="13.5">
      <c r="A276" s="106"/>
      <c r="B276" s="106"/>
      <c r="C276" s="106"/>
      <c r="D276" s="106"/>
      <c r="E276" s="106"/>
      <c r="F276" s="106"/>
      <c r="G276" s="106"/>
      <c r="H276" s="106"/>
      <c r="I276" s="106"/>
      <c r="J276" s="106"/>
    </row>
    <row r="277" spans="1:10" ht="13.5">
      <c r="A277" s="106"/>
      <c r="B277" s="106"/>
      <c r="C277" s="106"/>
      <c r="D277" s="106"/>
      <c r="E277" s="106"/>
      <c r="F277" s="106"/>
      <c r="G277" s="106"/>
      <c r="H277" s="106"/>
      <c r="I277" s="106"/>
      <c r="J277" s="106"/>
    </row>
    <row r="278" spans="1:10" ht="13.5">
      <c r="A278" s="106"/>
      <c r="B278" s="106"/>
      <c r="C278" s="106"/>
      <c r="D278" s="106"/>
      <c r="E278" s="106"/>
      <c r="F278" s="106"/>
      <c r="G278" s="106"/>
      <c r="H278" s="106"/>
      <c r="I278" s="106"/>
      <c r="J278" s="106"/>
    </row>
    <row r="279" spans="1:10" ht="13.5">
      <c r="A279" s="106"/>
      <c r="B279" s="106"/>
      <c r="C279" s="106"/>
      <c r="D279" s="106"/>
      <c r="E279" s="106"/>
      <c r="F279" s="106"/>
      <c r="G279" s="106"/>
      <c r="H279" s="106"/>
      <c r="I279" s="106"/>
      <c r="J279" s="106"/>
    </row>
    <row r="280" spans="1:10" ht="13.5">
      <c r="A280" s="106"/>
      <c r="B280" s="106"/>
      <c r="C280" s="106"/>
      <c r="D280" s="106"/>
      <c r="E280" s="106"/>
      <c r="F280" s="106"/>
      <c r="G280" s="106"/>
      <c r="H280" s="106"/>
      <c r="I280" s="106"/>
      <c r="J280" s="106"/>
    </row>
    <row r="281" spans="1:10" ht="13.5">
      <c r="A281" s="106"/>
      <c r="B281" s="106"/>
      <c r="C281" s="106"/>
      <c r="D281" s="106"/>
      <c r="E281" s="106"/>
      <c r="F281" s="106"/>
      <c r="G281" s="106"/>
      <c r="H281" s="106"/>
      <c r="I281" s="106"/>
      <c r="J281" s="106"/>
    </row>
    <row r="282" spans="1:10" ht="13.5">
      <c r="A282" s="106"/>
      <c r="B282" s="106"/>
      <c r="C282" s="106"/>
      <c r="D282" s="106"/>
      <c r="E282" s="106"/>
      <c r="F282" s="106"/>
      <c r="G282" s="106"/>
      <c r="H282" s="106"/>
      <c r="I282" s="106"/>
      <c r="J282" s="106"/>
    </row>
    <row r="283" spans="1:10" ht="13.5">
      <c r="A283" s="106"/>
      <c r="B283" s="106"/>
      <c r="C283" s="106"/>
      <c r="D283" s="106"/>
      <c r="E283" s="106"/>
      <c r="F283" s="106"/>
      <c r="G283" s="106"/>
      <c r="H283" s="106"/>
      <c r="I283" s="106"/>
      <c r="J283" s="106"/>
    </row>
    <row r="284" spans="1:10" ht="13.5">
      <c r="A284" s="106"/>
      <c r="B284" s="106"/>
      <c r="C284" s="106"/>
      <c r="D284" s="106"/>
      <c r="E284" s="106"/>
      <c r="F284" s="106"/>
      <c r="G284" s="106"/>
      <c r="H284" s="106"/>
      <c r="I284" s="106"/>
      <c r="J284" s="106"/>
    </row>
    <row r="285" spans="1:10" ht="13.5">
      <c r="A285" s="106"/>
      <c r="B285" s="106"/>
      <c r="C285" s="106"/>
      <c r="D285" s="106"/>
      <c r="E285" s="106"/>
      <c r="F285" s="106"/>
      <c r="G285" s="106"/>
      <c r="H285" s="106"/>
      <c r="I285" s="106"/>
      <c r="J285" s="106"/>
    </row>
    <row r="286" spans="1:10" ht="13.5">
      <c r="A286" s="106"/>
      <c r="B286" s="106"/>
      <c r="C286" s="106"/>
      <c r="D286" s="106"/>
      <c r="E286" s="106"/>
      <c r="F286" s="106"/>
      <c r="G286" s="106"/>
      <c r="H286" s="106"/>
      <c r="I286" s="106"/>
      <c r="J286" s="106"/>
    </row>
    <row r="287" spans="1:10" ht="13.5">
      <c r="A287" s="106"/>
      <c r="B287" s="106"/>
      <c r="C287" s="106"/>
      <c r="D287" s="106"/>
      <c r="E287" s="106"/>
      <c r="F287" s="106"/>
      <c r="G287" s="106"/>
      <c r="H287" s="106"/>
      <c r="I287" s="106"/>
      <c r="J287" s="106"/>
    </row>
    <row r="288" spans="1:10" ht="13.5">
      <c r="A288" s="106"/>
      <c r="B288" s="106"/>
      <c r="C288" s="106"/>
      <c r="D288" s="106"/>
      <c r="E288" s="106"/>
      <c r="F288" s="106"/>
      <c r="G288" s="106"/>
      <c r="H288" s="106"/>
      <c r="I288" s="106"/>
      <c r="J288" s="106"/>
    </row>
    <row r="289" spans="1:10" ht="13.5">
      <c r="A289" s="106"/>
      <c r="B289" s="106"/>
      <c r="C289" s="106"/>
      <c r="D289" s="106"/>
      <c r="E289" s="106"/>
      <c r="F289" s="106"/>
      <c r="G289" s="106"/>
      <c r="H289" s="106"/>
      <c r="I289" s="106"/>
      <c r="J289" s="106"/>
    </row>
    <row r="290" spans="1:10" ht="13.5">
      <c r="A290" s="106"/>
      <c r="B290" s="106"/>
      <c r="C290" s="106"/>
      <c r="D290" s="106"/>
      <c r="E290" s="106"/>
      <c r="F290" s="106"/>
      <c r="G290" s="106"/>
      <c r="H290" s="106"/>
      <c r="I290" s="106"/>
      <c r="J290" s="106"/>
    </row>
    <row r="291" spans="1:10" ht="13.5">
      <c r="A291" s="106"/>
      <c r="B291" s="106"/>
      <c r="C291" s="106"/>
      <c r="D291" s="106"/>
      <c r="E291" s="106"/>
      <c r="F291" s="106"/>
      <c r="G291" s="106"/>
      <c r="H291" s="106"/>
      <c r="I291" s="106"/>
      <c r="J291" s="106"/>
    </row>
    <row r="292" spans="1:10" ht="13.5">
      <c r="A292" s="106"/>
      <c r="B292" s="106"/>
      <c r="C292" s="106"/>
      <c r="D292" s="106"/>
      <c r="E292" s="106"/>
      <c r="F292" s="106"/>
      <c r="G292" s="106"/>
      <c r="H292" s="106"/>
      <c r="I292" s="106"/>
      <c r="J292" s="106"/>
    </row>
    <row r="293" spans="1:10" ht="13.5">
      <c r="A293" s="106"/>
      <c r="B293" s="106"/>
      <c r="C293" s="106"/>
      <c r="D293" s="106"/>
      <c r="E293" s="106"/>
      <c r="F293" s="106"/>
      <c r="G293" s="106"/>
      <c r="H293" s="106"/>
      <c r="I293" s="106"/>
      <c r="J293" s="106"/>
    </row>
    <row r="294" spans="1:10" ht="13.5">
      <c r="A294" s="106"/>
      <c r="B294" s="106"/>
      <c r="C294" s="106"/>
      <c r="D294" s="106"/>
      <c r="E294" s="106"/>
      <c r="F294" s="106"/>
      <c r="G294" s="106"/>
      <c r="H294" s="106"/>
      <c r="I294" s="106"/>
      <c r="J294" s="106"/>
    </row>
    <row r="295" spans="1:10" ht="13.5">
      <c r="A295" s="106"/>
      <c r="B295" s="106"/>
      <c r="C295" s="106"/>
      <c r="D295" s="106"/>
      <c r="E295" s="106"/>
      <c r="F295" s="106"/>
      <c r="G295" s="106"/>
      <c r="H295" s="106"/>
      <c r="I295" s="106"/>
      <c r="J295" s="106"/>
    </row>
    <row r="296" spans="1:10" ht="13.5">
      <c r="A296" s="106"/>
      <c r="B296" s="106"/>
      <c r="C296" s="106"/>
      <c r="D296" s="106"/>
      <c r="E296" s="106"/>
      <c r="F296" s="106"/>
      <c r="G296" s="106"/>
      <c r="H296" s="106"/>
      <c r="I296" s="106"/>
      <c r="J296" s="106"/>
    </row>
    <row r="297" spans="1:10" ht="13.5">
      <c r="A297" s="106"/>
      <c r="B297" s="106"/>
      <c r="C297" s="106"/>
      <c r="D297" s="106"/>
      <c r="E297" s="106"/>
      <c r="F297" s="106"/>
      <c r="G297" s="106"/>
      <c r="H297" s="106"/>
      <c r="I297" s="106"/>
      <c r="J297" s="106"/>
    </row>
    <row r="298" spans="1:10" ht="13.5">
      <c r="A298" s="106"/>
      <c r="B298" s="106"/>
      <c r="C298" s="106"/>
      <c r="D298" s="106"/>
      <c r="E298" s="106"/>
      <c r="F298" s="106"/>
      <c r="G298" s="106"/>
      <c r="H298" s="106"/>
      <c r="I298" s="106"/>
      <c r="J298" s="106"/>
    </row>
    <row r="299" spans="1:10" ht="13.5">
      <c r="A299" s="106"/>
      <c r="B299" s="106"/>
      <c r="C299" s="106"/>
      <c r="D299" s="106"/>
      <c r="E299" s="106"/>
      <c r="F299" s="106"/>
      <c r="G299" s="106"/>
      <c r="H299" s="106"/>
      <c r="I299" s="106"/>
      <c r="J299" s="106"/>
    </row>
    <row r="300" spans="1:10" ht="13.5">
      <c r="A300" s="106"/>
      <c r="B300" s="106"/>
      <c r="C300" s="106"/>
      <c r="D300" s="106"/>
      <c r="E300" s="106"/>
      <c r="F300" s="106"/>
      <c r="G300" s="106"/>
      <c r="H300" s="106"/>
      <c r="I300" s="106"/>
      <c r="J300" s="106"/>
    </row>
    <row r="301" spans="1:10" ht="13.5">
      <c r="A301" s="106"/>
      <c r="B301" s="106"/>
      <c r="C301" s="106"/>
      <c r="D301" s="106"/>
      <c r="E301" s="106"/>
      <c r="F301" s="106"/>
      <c r="G301" s="106"/>
      <c r="H301" s="106"/>
      <c r="I301" s="106"/>
      <c r="J301" s="106"/>
    </row>
    <row r="302" spans="1:10" ht="13.5">
      <c r="A302" s="106"/>
      <c r="B302" s="106"/>
      <c r="C302" s="106"/>
      <c r="D302" s="106"/>
      <c r="E302" s="106"/>
      <c r="F302" s="106"/>
      <c r="G302" s="106"/>
      <c r="H302" s="106"/>
      <c r="I302" s="106"/>
      <c r="J302" s="106"/>
    </row>
    <row r="303" spans="1:10" ht="13.5">
      <c r="A303" s="106"/>
      <c r="B303" s="106"/>
      <c r="C303" s="106"/>
      <c r="D303" s="106"/>
      <c r="E303" s="106"/>
      <c r="F303" s="106"/>
      <c r="G303" s="106"/>
      <c r="H303" s="106"/>
      <c r="I303" s="106"/>
      <c r="J303" s="106"/>
    </row>
    <row r="304" spans="1:10" ht="13.5">
      <c r="A304" s="106"/>
      <c r="B304" s="106"/>
      <c r="C304" s="106"/>
      <c r="D304" s="106"/>
      <c r="E304" s="106"/>
      <c r="F304" s="106"/>
      <c r="G304" s="106"/>
      <c r="H304" s="106"/>
      <c r="I304" s="106"/>
      <c r="J304" s="106"/>
    </row>
    <row r="305" spans="1:10" ht="13.5">
      <c r="A305" s="106"/>
      <c r="B305" s="106"/>
      <c r="C305" s="106"/>
      <c r="D305" s="106"/>
      <c r="E305" s="106"/>
      <c r="F305" s="106"/>
      <c r="G305" s="106"/>
      <c r="H305" s="106"/>
      <c r="I305" s="106"/>
      <c r="J305" s="106"/>
    </row>
    <row r="306" spans="1:10" ht="13.5">
      <c r="A306" s="106"/>
      <c r="B306" s="106"/>
      <c r="C306" s="106"/>
      <c r="D306" s="106"/>
      <c r="E306" s="106"/>
      <c r="F306" s="106"/>
      <c r="G306" s="106"/>
      <c r="H306" s="106"/>
      <c r="I306" s="106"/>
      <c r="J306" s="106"/>
    </row>
    <row r="307" spans="1:10" ht="13.5">
      <c r="A307" s="106"/>
      <c r="B307" s="106"/>
      <c r="C307" s="106"/>
      <c r="D307" s="106"/>
      <c r="E307" s="106"/>
      <c r="F307" s="106"/>
      <c r="G307" s="106"/>
      <c r="H307" s="106"/>
      <c r="I307" s="106"/>
      <c r="J307" s="106"/>
    </row>
    <row r="308" spans="1:10" ht="13.5">
      <c r="A308" s="106"/>
      <c r="B308" s="106"/>
      <c r="C308" s="106"/>
      <c r="D308" s="106"/>
      <c r="E308" s="106"/>
      <c r="F308" s="106"/>
      <c r="G308" s="106"/>
      <c r="H308" s="106"/>
      <c r="I308" s="106"/>
      <c r="J308" s="106"/>
    </row>
    <row r="309" spans="1:10" ht="13.5">
      <c r="A309" s="106"/>
      <c r="B309" s="106"/>
      <c r="C309" s="106"/>
      <c r="D309" s="106"/>
      <c r="E309" s="106"/>
      <c r="F309" s="106"/>
      <c r="G309" s="106"/>
      <c r="H309" s="106"/>
      <c r="I309" s="106"/>
      <c r="J309" s="106"/>
    </row>
    <row r="310" spans="1:10" ht="13.5">
      <c r="A310" s="106"/>
      <c r="B310" s="106"/>
      <c r="C310" s="106"/>
      <c r="D310" s="106"/>
      <c r="E310" s="106"/>
      <c r="F310" s="106"/>
      <c r="G310" s="106"/>
      <c r="H310" s="106"/>
      <c r="I310" s="106"/>
      <c r="J310" s="106"/>
    </row>
    <row r="311" spans="1:10" ht="13.5">
      <c r="A311" s="106"/>
      <c r="B311" s="106"/>
      <c r="C311" s="106"/>
      <c r="D311" s="106"/>
      <c r="E311" s="106"/>
      <c r="F311" s="106"/>
      <c r="G311" s="106"/>
      <c r="H311" s="106"/>
      <c r="I311" s="106"/>
      <c r="J311" s="106"/>
    </row>
    <row r="312" spans="1:10" ht="13.5">
      <c r="A312" s="106"/>
      <c r="B312" s="106"/>
      <c r="C312" s="106"/>
      <c r="D312" s="106"/>
      <c r="E312" s="106"/>
      <c r="F312" s="106"/>
      <c r="G312" s="106"/>
      <c r="H312" s="106"/>
      <c r="I312" s="106"/>
      <c r="J312" s="106"/>
    </row>
    <row r="313" spans="1:10" ht="13.5">
      <c r="A313" s="106"/>
      <c r="B313" s="106"/>
      <c r="C313" s="106"/>
      <c r="D313" s="106"/>
      <c r="E313" s="106"/>
      <c r="F313" s="106"/>
      <c r="G313" s="106"/>
      <c r="H313" s="106"/>
      <c r="I313" s="106"/>
      <c r="J313" s="106"/>
    </row>
    <row r="314" spans="1:10" ht="13.5">
      <c r="A314" s="106"/>
      <c r="B314" s="106"/>
      <c r="C314" s="106"/>
      <c r="D314" s="106"/>
      <c r="E314" s="106"/>
      <c r="F314" s="106"/>
      <c r="G314" s="106"/>
      <c r="H314" s="106"/>
      <c r="I314" s="106"/>
      <c r="J314" s="106"/>
    </row>
    <row r="315" spans="1:10" ht="13.5">
      <c r="A315" s="106"/>
      <c r="B315" s="106"/>
      <c r="C315" s="106"/>
      <c r="D315" s="106"/>
      <c r="E315" s="106"/>
      <c r="F315" s="106"/>
      <c r="G315" s="106"/>
      <c r="H315" s="106"/>
      <c r="I315" s="106"/>
      <c r="J315" s="106"/>
    </row>
    <row r="316" spans="1:10" ht="13.5">
      <c r="A316" s="106"/>
      <c r="B316" s="106"/>
      <c r="C316" s="106"/>
      <c r="D316" s="106"/>
      <c r="E316" s="106"/>
      <c r="F316" s="106"/>
      <c r="G316" s="106"/>
      <c r="H316" s="106"/>
      <c r="I316" s="106"/>
      <c r="J316" s="106"/>
    </row>
    <row r="317" spans="1:10" ht="13.5">
      <c r="A317" s="106"/>
      <c r="B317" s="106"/>
      <c r="C317" s="106"/>
      <c r="D317" s="106"/>
      <c r="E317" s="106"/>
      <c r="F317" s="106"/>
      <c r="G317" s="106"/>
      <c r="H317" s="106"/>
      <c r="I317" s="106"/>
      <c r="J317" s="106"/>
    </row>
  </sheetData>
  <sheetProtection/>
  <mergeCells count="69">
    <mergeCell ref="C113:C116"/>
    <mergeCell ref="M117:M120"/>
    <mergeCell ref="P117:P120"/>
    <mergeCell ref="H202:H205"/>
    <mergeCell ref="C147:D147"/>
    <mergeCell ref="C148:C151"/>
    <mergeCell ref="C162:C165"/>
    <mergeCell ref="C166:C169"/>
    <mergeCell ref="F118:J119"/>
    <mergeCell ref="C170:C173"/>
    <mergeCell ref="H170:H173"/>
    <mergeCell ref="C178:C181"/>
    <mergeCell ref="C182:C185"/>
    <mergeCell ref="H182:H185"/>
    <mergeCell ref="F151:J152"/>
    <mergeCell ref="C230:C233"/>
    <mergeCell ref="H230:H233"/>
    <mergeCell ref="T103:T106"/>
    <mergeCell ref="M103:M106"/>
    <mergeCell ref="E143:J143"/>
    <mergeCell ref="C186:C189"/>
    <mergeCell ref="H186:H189"/>
    <mergeCell ref="C222:C225"/>
    <mergeCell ref="C226:C229"/>
    <mergeCell ref="H226:H229"/>
    <mergeCell ref="C194:C197"/>
    <mergeCell ref="C198:C201"/>
    <mergeCell ref="H198:H201"/>
    <mergeCell ref="C202:C205"/>
    <mergeCell ref="H166:H169"/>
    <mergeCell ref="C117:C120"/>
    <mergeCell ref="D71:E71"/>
    <mergeCell ref="H71:I71"/>
    <mergeCell ref="I79:J79"/>
    <mergeCell ref="C99:C102"/>
    <mergeCell ref="C103:C106"/>
    <mergeCell ref="C91:C92"/>
    <mergeCell ref="I91:I92"/>
    <mergeCell ref="J91:J92"/>
    <mergeCell ref="H91:H92"/>
    <mergeCell ref="D91:D92"/>
    <mergeCell ref="E91:F91"/>
    <mergeCell ref="H89:J90"/>
    <mergeCell ref="E65:J65"/>
    <mergeCell ref="C53:D53"/>
    <mergeCell ref="C54:D54"/>
    <mergeCell ref="F54:F57"/>
    <mergeCell ref="G54:G57"/>
    <mergeCell ref="C55:D55"/>
    <mergeCell ref="C56:D56"/>
    <mergeCell ref="C57:D57"/>
    <mergeCell ref="C59:D59"/>
    <mergeCell ref="C60:D60"/>
    <mergeCell ref="G60:G62"/>
    <mergeCell ref="C61:D61"/>
    <mergeCell ref="C62:D62"/>
    <mergeCell ref="E44:J44"/>
    <mergeCell ref="C32:D32"/>
    <mergeCell ref="C33:D33"/>
    <mergeCell ref="F33:F36"/>
    <mergeCell ref="G33:G36"/>
    <mergeCell ref="C34:D34"/>
    <mergeCell ref="C35:D35"/>
    <mergeCell ref="C36:D36"/>
    <mergeCell ref="C38:D38"/>
    <mergeCell ref="C39:D39"/>
    <mergeCell ref="G39:G41"/>
    <mergeCell ref="C40:D40"/>
    <mergeCell ref="C41:D41"/>
  </mergeCells>
  <printOptions horizontalCentered="1"/>
  <pageMargins left="0.5905511811023623" right="0.5905511811023623" top="0.7086614173228347" bottom="0.3937007874015748" header="0.5118110236220472" footer="0.5118110236220472"/>
  <pageSetup horizontalDpi="600" verticalDpi="600" orientation="portrait" paperSize="9" scale="60" r:id="rId2"/>
  <rowBreaks count="4" manualBreakCount="4">
    <brk id="76" max="9" man="1"/>
    <brk id="154" max="255" man="1"/>
    <brk id="216" max="9" man="1"/>
    <brk id="243" max="9" man="1"/>
  </rowBreaks>
  <colBreaks count="1" manualBreakCount="1">
    <brk id="11" max="336" man="1"/>
  </colBreaks>
  <drawing r:id="rId1"/>
</worksheet>
</file>

<file path=xl/worksheets/sheet3.xml><?xml version="1.0" encoding="utf-8"?>
<worksheet xmlns="http://schemas.openxmlformats.org/spreadsheetml/2006/main" xmlns:r="http://schemas.openxmlformats.org/officeDocument/2006/relationships">
  <sheetPr>
    <tabColor indexed="13"/>
  </sheetPr>
  <dimension ref="A1:Z317"/>
  <sheetViews>
    <sheetView view="pageBreakPreview" zoomScale="70" zoomScaleNormal="85" zoomScaleSheetLayoutView="70" zoomScalePageLayoutView="0" workbookViewId="0" topLeftCell="A263">
      <selection activeCell="I221" sqref="I221:J221"/>
    </sheetView>
  </sheetViews>
  <sheetFormatPr defaultColWidth="9.00390625" defaultRowHeight="13.5"/>
  <cols>
    <col min="1" max="1" width="3.625" style="0" customWidth="1"/>
    <col min="2" max="2" width="3.625" style="31" customWidth="1"/>
    <col min="3" max="10" width="17.625" style="0" customWidth="1"/>
    <col min="11" max="11" width="17.625" style="106" customWidth="1"/>
    <col min="12" max="28" width="16.50390625" style="0" customWidth="1"/>
    <col min="29" max="29" width="18.125" style="0" customWidth="1"/>
    <col min="30" max="30" width="12.625" style="0" customWidth="1"/>
    <col min="31" max="31" width="14.625" style="0" customWidth="1"/>
    <col min="32" max="32" width="19.625" style="0" customWidth="1"/>
  </cols>
  <sheetData>
    <row r="1" spans="1:11" ht="21">
      <c r="A1" s="104" t="s">
        <v>142</v>
      </c>
      <c r="B1" s="105"/>
      <c r="C1" s="106"/>
      <c r="D1" s="106"/>
      <c r="E1" s="68"/>
      <c r="F1" s="113" t="s">
        <v>108</v>
      </c>
      <c r="G1" s="106"/>
      <c r="H1" s="106"/>
      <c r="I1" s="106"/>
      <c r="J1" s="114" t="s">
        <v>120</v>
      </c>
      <c r="K1" s="114"/>
    </row>
    <row r="2" spans="1:10" ht="12" customHeight="1" thickBot="1">
      <c r="A2" s="105"/>
      <c r="B2" s="105"/>
      <c r="C2" s="106"/>
      <c r="D2" s="106"/>
      <c r="E2" s="106"/>
      <c r="F2" s="106"/>
      <c r="G2" s="106"/>
      <c r="H2" s="106"/>
      <c r="I2" s="106"/>
      <c r="J2" s="106"/>
    </row>
    <row r="3" spans="1:11" s="22" customFormat="1" ht="20.25" customHeight="1">
      <c r="A3" s="107" t="s">
        <v>47</v>
      </c>
      <c r="B3" s="108"/>
      <c r="C3" s="108"/>
      <c r="D3" s="108"/>
      <c r="E3" s="108"/>
      <c r="F3" s="108"/>
      <c r="G3" s="108"/>
      <c r="H3" s="108"/>
      <c r="I3" s="108"/>
      <c r="J3" s="109"/>
      <c r="K3" s="143"/>
    </row>
    <row r="4" spans="1:11" s="22" customFormat="1" ht="20.25" customHeight="1" thickBot="1">
      <c r="A4" s="110" t="s">
        <v>48</v>
      </c>
      <c r="B4" s="111"/>
      <c r="C4" s="111"/>
      <c r="D4" s="111"/>
      <c r="E4" s="111"/>
      <c r="F4" s="111"/>
      <c r="G4" s="111"/>
      <c r="H4" s="111"/>
      <c r="I4" s="111"/>
      <c r="J4" s="112"/>
      <c r="K4" s="143"/>
    </row>
    <row r="5" spans="1:10" ht="12" customHeight="1">
      <c r="A5" s="105"/>
      <c r="B5" s="105"/>
      <c r="C5" s="106"/>
      <c r="D5" s="106"/>
      <c r="E5" s="106"/>
      <c r="F5" s="106"/>
      <c r="G5" s="106"/>
      <c r="H5" s="106"/>
      <c r="I5" s="106"/>
      <c r="J5" s="106"/>
    </row>
    <row r="6" spans="1:11" s="24" customFormat="1" ht="24" customHeight="1">
      <c r="A6" s="41" t="s">
        <v>49</v>
      </c>
      <c r="B6" s="37"/>
      <c r="C6" s="35"/>
      <c r="D6" s="35"/>
      <c r="E6" s="35"/>
      <c r="F6" s="35"/>
      <c r="G6" s="35"/>
      <c r="H6" s="35"/>
      <c r="I6" s="35"/>
      <c r="J6" s="36"/>
      <c r="K6" s="147"/>
    </row>
    <row r="7" spans="1:10" ht="8.25" customHeight="1">
      <c r="A7" s="38"/>
      <c r="B7" s="105"/>
      <c r="C7" s="106"/>
      <c r="D7" s="106"/>
      <c r="E7" s="106"/>
      <c r="F7" s="106"/>
      <c r="G7" s="106"/>
      <c r="H7" s="106"/>
      <c r="I7" s="106"/>
      <c r="J7" s="106"/>
    </row>
    <row r="8" spans="1:10" ht="16.5" customHeight="1">
      <c r="A8" s="38"/>
      <c r="B8" s="105"/>
      <c r="C8" s="28" t="s">
        <v>86</v>
      </c>
      <c r="D8" s="29"/>
      <c r="E8" s="29"/>
      <c r="F8" s="29"/>
      <c r="G8" s="30"/>
      <c r="H8" s="29"/>
      <c r="I8" s="29"/>
      <c r="J8" s="29"/>
    </row>
    <row r="9" spans="1:10" ht="16.5" customHeight="1">
      <c r="A9" s="38"/>
      <c r="B9" s="105"/>
      <c r="C9" s="120" t="s">
        <v>150</v>
      </c>
      <c r="D9" s="106"/>
      <c r="E9" s="106"/>
      <c r="F9" s="106"/>
      <c r="G9" s="106"/>
      <c r="H9" s="106"/>
      <c r="I9" s="106"/>
      <c r="J9" s="106"/>
    </row>
    <row r="10" spans="1:10" ht="16.5" customHeight="1">
      <c r="A10" s="39"/>
      <c r="B10" s="106"/>
      <c r="C10" s="106" t="s">
        <v>40</v>
      </c>
      <c r="D10" s="106"/>
      <c r="E10" s="106"/>
      <c r="F10" s="106" t="s">
        <v>41</v>
      </c>
      <c r="G10" s="106"/>
      <c r="H10" s="106"/>
      <c r="I10" s="106"/>
      <c r="J10" s="106"/>
    </row>
    <row r="11" spans="1:11" ht="16.5" customHeight="1">
      <c r="A11" s="39"/>
      <c r="B11" s="106"/>
      <c r="C11" s="162" t="s">
        <v>0</v>
      </c>
      <c r="D11" s="162" t="s">
        <v>1</v>
      </c>
      <c r="E11" s="106"/>
      <c r="F11" s="162" t="s">
        <v>0</v>
      </c>
      <c r="G11" s="162" t="s">
        <v>1</v>
      </c>
      <c r="H11" s="106"/>
      <c r="I11" s="116"/>
      <c r="J11" s="117"/>
      <c r="K11" s="117"/>
    </row>
    <row r="12" spans="1:11" ht="16.5" customHeight="1">
      <c r="A12" s="39"/>
      <c r="B12" s="106"/>
      <c r="C12" s="2" t="s">
        <v>21</v>
      </c>
      <c r="D12" s="90">
        <v>7000</v>
      </c>
      <c r="E12" s="106"/>
      <c r="F12" s="2" t="s">
        <v>21</v>
      </c>
      <c r="G12" s="91">
        <v>24000</v>
      </c>
      <c r="H12" s="118"/>
      <c r="I12" s="119"/>
      <c r="J12" s="117"/>
      <c r="K12" s="117"/>
    </row>
    <row r="13" spans="1:11" ht="16.5" customHeight="1">
      <c r="A13" s="39"/>
      <c r="B13" s="106"/>
      <c r="C13" s="3" t="s">
        <v>2</v>
      </c>
      <c r="D13" s="91">
        <v>5400</v>
      </c>
      <c r="E13" s="106"/>
      <c r="F13" s="3" t="s">
        <v>2</v>
      </c>
      <c r="G13" s="91">
        <v>16800</v>
      </c>
      <c r="H13" s="118"/>
      <c r="I13" s="119"/>
      <c r="J13" s="117"/>
      <c r="K13" s="117"/>
    </row>
    <row r="14" spans="1:11" ht="16.5" customHeight="1">
      <c r="A14" s="39"/>
      <c r="B14" s="106"/>
      <c r="C14" s="2" t="s">
        <v>3</v>
      </c>
      <c r="D14" s="92">
        <v>7600</v>
      </c>
      <c r="E14" s="106"/>
      <c r="F14" s="2" t="s">
        <v>3</v>
      </c>
      <c r="G14" s="91">
        <v>20000</v>
      </c>
      <c r="H14" s="118"/>
      <c r="I14" s="119"/>
      <c r="J14" s="117"/>
      <c r="K14" s="117"/>
    </row>
    <row r="15" spans="1:11" ht="16.5" customHeight="1">
      <c r="A15" s="39"/>
      <c r="B15" s="106"/>
      <c r="C15" s="2" t="s">
        <v>39</v>
      </c>
      <c r="D15" s="91">
        <v>0</v>
      </c>
      <c r="E15" s="121"/>
      <c r="F15" s="2" t="s">
        <v>39</v>
      </c>
      <c r="G15" s="91">
        <v>19200</v>
      </c>
      <c r="H15" s="117"/>
      <c r="I15" s="119"/>
      <c r="J15" s="117"/>
      <c r="K15" s="117"/>
    </row>
    <row r="16" spans="1:11" ht="16.5" customHeight="1" hidden="1">
      <c r="A16" s="39"/>
      <c r="B16" s="106"/>
      <c r="C16" s="2"/>
      <c r="D16" s="91"/>
      <c r="E16" s="122"/>
      <c r="F16" s="2"/>
      <c r="G16" s="91"/>
      <c r="H16" s="117"/>
      <c r="I16" s="119"/>
      <c r="J16" s="117"/>
      <c r="K16" s="117"/>
    </row>
    <row r="17" spans="1:11" ht="16.5" customHeight="1">
      <c r="A17" s="39"/>
      <c r="B17" s="106"/>
      <c r="C17" s="2" t="s">
        <v>4</v>
      </c>
      <c r="D17" s="88">
        <f>SUM(D12:D16)</f>
        <v>20000</v>
      </c>
      <c r="E17" s="106"/>
      <c r="F17" s="2" t="s">
        <v>4</v>
      </c>
      <c r="G17" s="88">
        <f>SUM(G12:G16)</f>
        <v>80000</v>
      </c>
      <c r="H17" s="106"/>
      <c r="I17" s="119"/>
      <c r="J17" s="117"/>
      <c r="K17" s="117"/>
    </row>
    <row r="18" spans="1:10" ht="21" customHeight="1">
      <c r="A18" s="39"/>
      <c r="B18" s="106"/>
      <c r="C18" s="106"/>
      <c r="D18" s="106"/>
      <c r="E18" s="106"/>
      <c r="F18" s="106"/>
      <c r="G18" s="106"/>
      <c r="H18" s="106"/>
      <c r="I18" s="115"/>
      <c r="J18" s="106"/>
    </row>
    <row r="19" spans="1:11" s="24" customFormat="1" ht="24" customHeight="1">
      <c r="A19" s="41" t="s">
        <v>50</v>
      </c>
      <c r="B19" s="37"/>
      <c r="C19" s="35"/>
      <c r="D19" s="35"/>
      <c r="E19" s="35"/>
      <c r="F19" s="35"/>
      <c r="G19" s="35"/>
      <c r="H19" s="35"/>
      <c r="I19" s="35"/>
      <c r="J19" s="36"/>
      <c r="K19" s="147"/>
    </row>
    <row r="20" spans="1:10" ht="13.5">
      <c r="A20" s="39"/>
      <c r="B20" s="106"/>
      <c r="C20" s="106"/>
      <c r="D20" s="106"/>
      <c r="E20" s="106"/>
      <c r="F20" s="106"/>
      <c r="G20" s="106"/>
      <c r="H20" s="106"/>
      <c r="I20" s="115"/>
      <c r="J20" s="106"/>
    </row>
    <row r="21" spans="1:10" ht="16.5" customHeight="1">
      <c r="A21" s="39"/>
      <c r="B21" s="106"/>
      <c r="C21" s="28" t="s">
        <v>51</v>
      </c>
      <c r="D21" s="29"/>
      <c r="E21" s="29"/>
      <c r="F21" s="29"/>
      <c r="G21" s="106"/>
      <c r="H21" s="106"/>
      <c r="I21" s="115"/>
      <c r="J21" s="106"/>
    </row>
    <row r="22" spans="1:10" ht="16.5" customHeight="1">
      <c r="A22" s="39"/>
      <c r="B22" s="106"/>
      <c r="C22" s="120" t="s">
        <v>151</v>
      </c>
      <c r="D22" s="106"/>
      <c r="E22" s="106"/>
      <c r="F22" s="106"/>
      <c r="G22" s="106"/>
      <c r="H22" s="106"/>
      <c r="I22" s="115"/>
      <c r="J22" s="106"/>
    </row>
    <row r="23" spans="1:10" ht="16.5" customHeight="1">
      <c r="A23" s="39"/>
      <c r="B23" s="106"/>
      <c r="C23" s="106" t="s">
        <v>42</v>
      </c>
      <c r="D23" s="106"/>
      <c r="E23" s="106"/>
      <c r="F23" s="106"/>
      <c r="G23" s="106"/>
      <c r="H23" s="106"/>
      <c r="I23" s="115"/>
      <c r="J23" s="106"/>
    </row>
    <row r="24" spans="1:10" ht="16.5" customHeight="1">
      <c r="A24" s="39"/>
      <c r="B24" s="106"/>
      <c r="C24" s="32" t="s">
        <v>5</v>
      </c>
      <c r="D24" s="89">
        <v>240</v>
      </c>
      <c r="E24" s="106"/>
      <c r="F24" s="106"/>
      <c r="G24" s="106"/>
      <c r="H24" s="106"/>
      <c r="I24" s="106"/>
      <c r="J24" s="106"/>
    </row>
    <row r="25" spans="1:10" ht="16.5" customHeight="1">
      <c r="A25" s="38"/>
      <c r="B25" s="105"/>
      <c r="C25" s="106"/>
      <c r="D25" s="106"/>
      <c r="E25" s="106"/>
      <c r="F25" s="106"/>
      <c r="G25" s="106"/>
      <c r="H25" s="106"/>
      <c r="I25" s="106"/>
      <c r="J25" s="106"/>
    </row>
    <row r="26" spans="1:15" s="6" customFormat="1" ht="16.5" customHeight="1">
      <c r="A26" s="42"/>
      <c r="B26" s="123"/>
      <c r="C26" s="28" t="s">
        <v>52</v>
      </c>
      <c r="D26" s="29"/>
      <c r="E26" s="29"/>
      <c r="F26" s="29"/>
      <c r="G26" s="106"/>
      <c r="H26" s="106"/>
      <c r="I26" s="106"/>
      <c r="J26" s="106"/>
      <c r="K26" s="106"/>
      <c r="L26"/>
      <c r="M26"/>
      <c r="N26"/>
      <c r="O26"/>
    </row>
    <row r="27" spans="1:15" s="6" customFormat="1" ht="16.5" customHeight="1">
      <c r="A27" s="38"/>
      <c r="B27" s="105"/>
      <c r="C27" s="120" t="s">
        <v>152</v>
      </c>
      <c r="D27" s="106"/>
      <c r="E27" s="106"/>
      <c r="F27" s="106"/>
      <c r="G27" s="106"/>
      <c r="H27" s="106"/>
      <c r="I27" s="106"/>
      <c r="J27" s="106"/>
      <c r="K27" s="106"/>
      <c r="L27"/>
      <c r="M27"/>
      <c r="N27"/>
      <c r="O27"/>
    </row>
    <row r="28" spans="1:24" ht="6" customHeight="1">
      <c r="A28" s="39"/>
      <c r="B28" s="106"/>
      <c r="C28" s="117"/>
      <c r="D28" s="124"/>
      <c r="E28" s="106"/>
      <c r="F28" s="106"/>
      <c r="G28" s="106"/>
      <c r="H28" s="106"/>
      <c r="I28" s="106"/>
      <c r="J28" s="106"/>
      <c r="T28" s="13"/>
      <c r="U28" s="13"/>
      <c r="V28" s="13"/>
      <c r="W28" s="13"/>
      <c r="X28" s="13"/>
    </row>
    <row r="29" spans="1:24" ht="32.25" customHeight="1">
      <c r="A29" s="39"/>
      <c r="B29" s="106"/>
      <c r="C29" s="33" t="s">
        <v>44</v>
      </c>
      <c r="D29" s="26" t="s">
        <v>91</v>
      </c>
      <c r="E29" s="106"/>
      <c r="F29" s="106"/>
      <c r="G29" s="106"/>
      <c r="H29" s="106"/>
      <c r="I29" s="106"/>
      <c r="J29" s="106"/>
      <c r="T29" s="13"/>
      <c r="U29" s="14"/>
      <c r="V29" s="14"/>
      <c r="W29" s="14"/>
      <c r="X29" s="14"/>
    </row>
    <row r="30" spans="1:24" ht="16.5" customHeight="1">
      <c r="A30" s="39"/>
      <c r="B30" s="106"/>
      <c r="C30" s="2" t="s">
        <v>19</v>
      </c>
      <c r="D30" s="87">
        <v>700</v>
      </c>
      <c r="E30" s="106"/>
      <c r="F30" s="106"/>
      <c r="G30" s="106"/>
      <c r="H30" s="106"/>
      <c r="I30" s="106"/>
      <c r="J30" s="106"/>
      <c r="T30" s="13"/>
      <c r="U30" s="4"/>
      <c r="V30" s="4"/>
      <c r="W30" s="4"/>
      <c r="X30" s="15"/>
    </row>
    <row r="31" spans="1:10" ht="16.5" customHeight="1">
      <c r="A31" s="39"/>
      <c r="B31" s="106"/>
      <c r="C31" s="106"/>
      <c r="D31" s="106"/>
      <c r="E31" s="106"/>
      <c r="F31" s="106"/>
      <c r="G31" s="106"/>
      <c r="H31" s="106"/>
      <c r="I31" s="106"/>
      <c r="J31" s="106"/>
    </row>
    <row r="32" spans="1:10" ht="45" customHeight="1">
      <c r="A32" s="39"/>
      <c r="B32" s="106"/>
      <c r="C32" s="191" t="s">
        <v>43</v>
      </c>
      <c r="D32" s="192"/>
      <c r="E32" s="25" t="s">
        <v>99</v>
      </c>
      <c r="F32" s="25" t="s">
        <v>6</v>
      </c>
      <c r="G32" s="25" t="s">
        <v>7</v>
      </c>
      <c r="H32" s="25" t="s">
        <v>8</v>
      </c>
      <c r="I32" s="25" t="s">
        <v>9</v>
      </c>
      <c r="J32" s="106"/>
    </row>
    <row r="33" spans="1:10" ht="16.5" customHeight="1">
      <c r="A33" s="39"/>
      <c r="B33" s="106"/>
      <c r="C33" s="193" t="s">
        <v>10</v>
      </c>
      <c r="D33" s="194"/>
      <c r="E33" s="88">
        <v>3975</v>
      </c>
      <c r="F33" s="195">
        <f>D24</f>
        <v>240</v>
      </c>
      <c r="G33" s="198">
        <f>IF(F33&lt;150,1,IF(F33&lt;500,1-(F33-150)*(0.3/350),0.7))</f>
        <v>0.9228571428571428</v>
      </c>
      <c r="H33" s="88">
        <f>E33*G33</f>
        <v>3668.3571428571427</v>
      </c>
      <c r="I33" s="9"/>
      <c r="J33" s="106"/>
    </row>
    <row r="34" spans="1:10" ht="16.5" customHeight="1">
      <c r="A34" s="39"/>
      <c r="B34" s="106"/>
      <c r="C34" s="193" t="s">
        <v>11</v>
      </c>
      <c r="D34" s="194"/>
      <c r="E34" s="88">
        <v>3375</v>
      </c>
      <c r="F34" s="196"/>
      <c r="G34" s="199"/>
      <c r="H34" s="88">
        <f>E34*G33</f>
        <v>3114.642857142857</v>
      </c>
      <c r="I34" s="9">
        <v>1</v>
      </c>
      <c r="J34" s="106"/>
    </row>
    <row r="35" spans="1:10" ht="16.5" customHeight="1">
      <c r="A35" s="39"/>
      <c r="B35" s="106"/>
      <c r="C35" s="193" t="s">
        <v>12</v>
      </c>
      <c r="D35" s="194"/>
      <c r="E35" s="88">
        <v>3000</v>
      </c>
      <c r="F35" s="196"/>
      <c r="G35" s="199"/>
      <c r="H35" s="88">
        <f>E35*G33</f>
        <v>2768.5714285714284</v>
      </c>
      <c r="I35" s="9"/>
      <c r="J35" s="106"/>
    </row>
    <row r="36" spans="1:10" ht="16.5" customHeight="1">
      <c r="A36" s="39"/>
      <c r="B36" s="106"/>
      <c r="C36" s="193" t="s">
        <v>13</v>
      </c>
      <c r="D36" s="194"/>
      <c r="E36" s="88">
        <v>2175</v>
      </c>
      <c r="F36" s="197"/>
      <c r="G36" s="200"/>
      <c r="H36" s="88">
        <f>E36*G33</f>
        <v>2007.2142857142856</v>
      </c>
      <c r="I36" s="9"/>
      <c r="J36" s="106"/>
    </row>
    <row r="37" spans="1:10" ht="16.5" customHeight="1">
      <c r="A37" s="39"/>
      <c r="B37" s="106"/>
      <c r="C37" s="117"/>
      <c r="D37" s="124"/>
      <c r="E37" s="106"/>
      <c r="F37" s="106"/>
      <c r="G37" s="106"/>
      <c r="H37" s="106"/>
      <c r="I37" s="106"/>
      <c r="J37" s="106"/>
    </row>
    <row r="38" spans="1:11" ht="45" customHeight="1">
      <c r="A38" s="39"/>
      <c r="B38" s="106"/>
      <c r="C38" s="201" t="s">
        <v>59</v>
      </c>
      <c r="D38" s="202"/>
      <c r="E38" s="26" t="s">
        <v>14</v>
      </c>
      <c r="F38" s="26" t="s">
        <v>15</v>
      </c>
      <c r="G38" s="26" t="s">
        <v>6</v>
      </c>
      <c r="H38" s="26" t="s">
        <v>7</v>
      </c>
      <c r="I38" s="26" t="s">
        <v>8</v>
      </c>
      <c r="J38" s="25" t="s">
        <v>9</v>
      </c>
      <c r="K38" s="148"/>
    </row>
    <row r="39" spans="1:11" ht="16.5" customHeight="1">
      <c r="A39" s="39"/>
      <c r="B39" s="106"/>
      <c r="C39" s="203" t="s">
        <v>16</v>
      </c>
      <c r="D39" s="204"/>
      <c r="E39" s="88">
        <v>20600</v>
      </c>
      <c r="F39" s="8">
        <v>1</v>
      </c>
      <c r="G39" s="195">
        <f>D24</f>
        <v>240</v>
      </c>
      <c r="H39" s="164">
        <v>1</v>
      </c>
      <c r="I39" s="88">
        <f>E39*F39*H39</f>
        <v>20600</v>
      </c>
      <c r="J39" s="9"/>
      <c r="K39" s="117"/>
    </row>
    <row r="40" spans="1:11" ht="16.5" customHeight="1">
      <c r="A40" s="39"/>
      <c r="B40" s="106"/>
      <c r="C40" s="203" t="s">
        <v>17</v>
      </c>
      <c r="D40" s="204"/>
      <c r="E40" s="88">
        <v>11600</v>
      </c>
      <c r="F40" s="8">
        <f>IF(D14/10000&lt;1.5,1,IF(D14/10000&lt;5.5,1-(D14/10000-1.5)*0.05,0.8))</f>
        <v>1</v>
      </c>
      <c r="G40" s="196"/>
      <c r="H40" s="8">
        <f>IF($G$39&lt;150,1,IF($G$39&lt;750,1-($G$39-150)*(0.1/600),0.9))</f>
        <v>0.985</v>
      </c>
      <c r="I40" s="88">
        <f>E40*F40*H40</f>
        <v>11426</v>
      </c>
      <c r="J40" s="9">
        <v>1</v>
      </c>
      <c r="K40" s="117"/>
    </row>
    <row r="41" spans="1:11" ht="16.5" customHeight="1">
      <c r="A41" s="39"/>
      <c r="B41" s="106"/>
      <c r="C41" s="203" t="s">
        <v>18</v>
      </c>
      <c r="D41" s="204"/>
      <c r="E41" s="88">
        <v>10600</v>
      </c>
      <c r="F41" s="8">
        <f>IF(D14/10000&lt;1.5,1,IF(D14/10000&lt;7,1-(D14/10000-1.5)*(0.3/5.5),0.7))</f>
        <v>1</v>
      </c>
      <c r="G41" s="197"/>
      <c r="H41" s="8">
        <f>IF($G$39&lt;150,1,IF($G$39&lt;700,1-($G$39-150)*(0.05/550),0.95))</f>
        <v>0.9918181818181818</v>
      </c>
      <c r="I41" s="88">
        <f>E41*F41*H41</f>
        <v>10513.272727272728</v>
      </c>
      <c r="J41" s="9"/>
      <c r="K41" s="117"/>
    </row>
    <row r="42" spans="1:10" ht="16.5" customHeight="1">
      <c r="A42" s="39"/>
      <c r="B42" s="106"/>
      <c r="C42" s="117"/>
      <c r="D42" s="124"/>
      <c r="E42" s="106"/>
      <c r="F42" s="106"/>
      <c r="G42" s="106"/>
      <c r="H42" s="117"/>
      <c r="I42" s="106"/>
      <c r="J42" s="106"/>
    </row>
    <row r="43" spans="1:10" ht="31.5" customHeight="1">
      <c r="A43" s="39"/>
      <c r="B43" s="106"/>
      <c r="C43" s="34" t="s">
        <v>45</v>
      </c>
      <c r="D43" s="26" t="s">
        <v>91</v>
      </c>
      <c r="E43" s="106"/>
      <c r="F43" s="106"/>
      <c r="G43" s="106"/>
      <c r="H43" s="117"/>
      <c r="I43" s="106"/>
      <c r="J43" s="106"/>
    </row>
    <row r="44" spans="1:11" ht="16.5" customHeight="1">
      <c r="A44" s="39"/>
      <c r="B44" s="106"/>
      <c r="C44" s="2" t="s">
        <v>19</v>
      </c>
      <c r="D44" s="87">
        <v>1783</v>
      </c>
      <c r="E44" s="189" t="s">
        <v>46</v>
      </c>
      <c r="F44" s="190"/>
      <c r="G44" s="190"/>
      <c r="H44" s="190"/>
      <c r="I44" s="190"/>
      <c r="J44" s="190"/>
      <c r="K44" s="163"/>
    </row>
    <row r="45" spans="1:10" ht="12" customHeight="1">
      <c r="A45" s="39"/>
      <c r="B45" s="106"/>
      <c r="C45" s="106"/>
      <c r="D45" s="106"/>
      <c r="E45" s="106"/>
      <c r="F45" s="106"/>
      <c r="G45" s="106"/>
      <c r="H45" s="117"/>
      <c r="I45" s="106"/>
      <c r="J45" s="106"/>
    </row>
    <row r="46" spans="1:10" ht="12" customHeight="1">
      <c r="A46" s="39"/>
      <c r="B46" s="106"/>
      <c r="C46" s="117"/>
      <c r="D46" s="124"/>
      <c r="E46" s="106"/>
      <c r="F46" s="106"/>
      <c r="G46" s="106"/>
      <c r="H46" s="117"/>
      <c r="I46" s="106"/>
      <c r="J46" s="106"/>
    </row>
    <row r="47" spans="1:10" ht="16.5" customHeight="1">
      <c r="A47" s="39"/>
      <c r="B47" s="106"/>
      <c r="C47" s="28" t="s">
        <v>53</v>
      </c>
      <c r="D47" s="29"/>
      <c r="E47" s="29"/>
      <c r="F47" s="29"/>
      <c r="G47" s="29"/>
      <c r="H47" s="29"/>
      <c r="I47" s="29"/>
      <c r="J47" s="29"/>
    </row>
    <row r="48" spans="1:10" ht="16.5" customHeight="1">
      <c r="A48" s="38"/>
      <c r="B48" s="105"/>
      <c r="C48" s="120" t="s">
        <v>152</v>
      </c>
      <c r="D48" s="106"/>
      <c r="E48" s="106"/>
      <c r="F48" s="106"/>
      <c r="G48" s="106"/>
      <c r="H48" s="106"/>
      <c r="I48" s="106"/>
      <c r="J48" s="106"/>
    </row>
    <row r="49" spans="1:10" ht="6" customHeight="1">
      <c r="A49" s="39"/>
      <c r="B49" s="106"/>
      <c r="C49" s="117"/>
      <c r="D49" s="124"/>
      <c r="E49" s="106"/>
      <c r="F49" s="106"/>
      <c r="G49" s="106"/>
      <c r="H49" s="106"/>
      <c r="I49" s="106"/>
      <c r="J49" s="106"/>
    </row>
    <row r="50" spans="1:10" ht="30.75" customHeight="1">
      <c r="A50" s="39"/>
      <c r="B50" s="106"/>
      <c r="C50" s="33" t="s">
        <v>60</v>
      </c>
      <c r="D50" s="26" t="s">
        <v>91</v>
      </c>
      <c r="E50" s="106"/>
      <c r="F50" s="106"/>
      <c r="G50" s="106"/>
      <c r="H50" s="106"/>
      <c r="I50" s="106"/>
      <c r="J50" s="106"/>
    </row>
    <row r="51" spans="1:10" ht="16.5" customHeight="1">
      <c r="A51" s="39"/>
      <c r="B51" s="106"/>
      <c r="C51" s="2" t="s">
        <v>19</v>
      </c>
      <c r="D51" s="87">
        <v>700</v>
      </c>
      <c r="E51" s="106"/>
      <c r="F51" s="106"/>
      <c r="G51" s="106"/>
      <c r="H51" s="106"/>
      <c r="I51" s="106"/>
      <c r="J51" s="106"/>
    </row>
    <row r="52" spans="1:10" ht="16.5" customHeight="1">
      <c r="A52" s="39"/>
      <c r="B52" s="106"/>
      <c r="C52" s="106"/>
      <c r="D52" s="106"/>
      <c r="E52" s="106"/>
      <c r="F52" s="106"/>
      <c r="G52" s="106"/>
      <c r="H52" s="106"/>
      <c r="I52" s="106"/>
      <c r="J52" s="106"/>
    </row>
    <row r="53" spans="1:9" ht="45" customHeight="1">
      <c r="A53" s="39"/>
      <c r="B53" s="106"/>
      <c r="C53" s="191" t="s">
        <v>54</v>
      </c>
      <c r="D53" s="192"/>
      <c r="E53" s="25" t="s">
        <v>99</v>
      </c>
      <c r="F53" s="25" t="s">
        <v>6</v>
      </c>
      <c r="G53" s="25" t="s">
        <v>7</v>
      </c>
      <c r="H53" s="25" t="s">
        <v>8</v>
      </c>
      <c r="I53" s="25" t="s">
        <v>9</v>
      </c>
    </row>
    <row r="54" spans="1:10" ht="16.5" customHeight="1">
      <c r="A54" s="39"/>
      <c r="B54" s="106"/>
      <c r="C54" s="193" t="s">
        <v>10</v>
      </c>
      <c r="D54" s="194"/>
      <c r="E54" s="88">
        <v>3975</v>
      </c>
      <c r="F54" s="195">
        <f>D24</f>
        <v>240</v>
      </c>
      <c r="G54" s="198">
        <f>IF(F54&lt;150,1,IF(F54&lt;500,1-(F54-150)*(0.3/350),0.7))</f>
        <v>0.9228571428571428</v>
      </c>
      <c r="H54" s="88">
        <f>E54*G54</f>
        <v>3668.3571428571427</v>
      </c>
      <c r="I54" s="9"/>
      <c r="J54" s="106"/>
    </row>
    <row r="55" spans="1:10" ht="16.5" customHeight="1">
      <c r="A55" s="39"/>
      <c r="B55" s="106"/>
      <c r="C55" s="193" t="s">
        <v>11</v>
      </c>
      <c r="D55" s="194"/>
      <c r="E55" s="88">
        <v>3375</v>
      </c>
      <c r="F55" s="196"/>
      <c r="G55" s="199"/>
      <c r="H55" s="88">
        <f>E55*G54</f>
        <v>3114.642857142857</v>
      </c>
      <c r="I55" s="9">
        <v>1</v>
      </c>
      <c r="J55" s="106"/>
    </row>
    <row r="56" spans="1:10" ht="16.5" customHeight="1">
      <c r="A56" s="39"/>
      <c r="B56" s="106"/>
      <c r="C56" s="193" t="s">
        <v>12</v>
      </c>
      <c r="D56" s="194"/>
      <c r="E56" s="88">
        <v>3000</v>
      </c>
      <c r="F56" s="196"/>
      <c r="G56" s="199"/>
      <c r="H56" s="88">
        <f>E56*G54</f>
        <v>2768.5714285714284</v>
      </c>
      <c r="I56" s="9"/>
      <c r="J56" s="106"/>
    </row>
    <row r="57" spans="1:10" ht="16.5" customHeight="1">
      <c r="A57" s="39"/>
      <c r="B57" s="106"/>
      <c r="C57" s="193" t="s">
        <v>13</v>
      </c>
      <c r="D57" s="194"/>
      <c r="E57" s="88">
        <v>2175</v>
      </c>
      <c r="F57" s="197"/>
      <c r="G57" s="200"/>
      <c r="H57" s="88">
        <f>E57*G54</f>
        <v>2007.2142857142856</v>
      </c>
      <c r="I57" s="9"/>
      <c r="J57" s="106"/>
    </row>
    <row r="58" spans="1:10" ht="16.5" customHeight="1">
      <c r="A58" s="39"/>
      <c r="B58" s="106"/>
      <c r="C58" s="106"/>
      <c r="D58" s="106"/>
      <c r="E58" s="106"/>
      <c r="F58" s="106"/>
      <c r="G58" s="106"/>
      <c r="H58" s="106"/>
      <c r="I58" s="106"/>
      <c r="J58" s="106"/>
    </row>
    <row r="59" spans="1:11" ht="45" customHeight="1">
      <c r="A59" s="39"/>
      <c r="B59" s="106"/>
      <c r="C59" s="201" t="s">
        <v>61</v>
      </c>
      <c r="D59" s="202"/>
      <c r="E59" s="26" t="s">
        <v>14</v>
      </c>
      <c r="F59" s="26" t="s">
        <v>15</v>
      </c>
      <c r="G59" s="26" t="s">
        <v>6</v>
      </c>
      <c r="H59" s="26" t="s">
        <v>7</v>
      </c>
      <c r="I59" s="26" t="s">
        <v>8</v>
      </c>
      <c r="J59" s="25" t="s">
        <v>9</v>
      </c>
      <c r="K59" s="148"/>
    </row>
    <row r="60" spans="1:11" ht="16.5" customHeight="1">
      <c r="A60" s="39"/>
      <c r="B60" s="106"/>
      <c r="C60" s="203" t="s">
        <v>16</v>
      </c>
      <c r="D60" s="204"/>
      <c r="E60" s="88">
        <v>20600</v>
      </c>
      <c r="F60" s="8">
        <v>1</v>
      </c>
      <c r="G60" s="195">
        <f>D24</f>
        <v>240</v>
      </c>
      <c r="H60" s="164">
        <v>1</v>
      </c>
      <c r="I60" s="88">
        <f>E60*F60*H60</f>
        <v>20600</v>
      </c>
      <c r="J60" s="9"/>
      <c r="K60" s="117"/>
    </row>
    <row r="61" spans="1:11" ht="16.5" customHeight="1">
      <c r="A61" s="39"/>
      <c r="B61" s="106"/>
      <c r="C61" s="203" t="s">
        <v>17</v>
      </c>
      <c r="D61" s="204"/>
      <c r="E61" s="88">
        <v>11600</v>
      </c>
      <c r="F61" s="8">
        <f>IF(G14/10000&lt;1.5,1,IF(G14/10000&lt;5.5,1-(G14/10000-1.5)*0.05,0.8))</f>
        <v>0.975</v>
      </c>
      <c r="G61" s="196"/>
      <c r="H61" s="8">
        <f>IF($G$39&lt;150,1,IF($G$39&lt;750,1-($G$39-150)*(0.1/600),0.9))</f>
        <v>0.985</v>
      </c>
      <c r="I61" s="88">
        <f>E61*F61*H61</f>
        <v>11140.35</v>
      </c>
      <c r="J61" s="9">
        <v>1</v>
      </c>
      <c r="K61" s="117"/>
    </row>
    <row r="62" spans="1:11" ht="16.5" customHeight="1">
      <c r="A62" s="39"/>
      <c r="B62" s="106"/>
      <c r="C62" s="203" t="s">
        <v>18</v>
      </c>
      <c r="D62" s="204"/>
      <c r="E62" s="88">
        <v>10600</v>
      </c>
      <c r="F62" s="8">
        <f>IF(G14/10000&lt;1.5,1,IF(G14/10000&lt;7,1-(G14/10000-1.5)*(0.3/5.5),0.7))</f>
        <v>0.9727272727272728</v>
      </c>
      <c r="G62" s="197"/>
      <c r="H62" s="8">
        <f>IF($G$39&lt;150,1,IF($G$39&lt;700,1-($G$39-150)*(0.05/550),0.95))</f>
        <v>0.9918181818181818</v>
      </c>
      <c r="I62" s="88">
        <f>E62*F62*H62</f>
        <v>10226.547107438018</v>
      </c>
      <c r="J62" s="9"/>
      <c r="K62" s="117"/>
    </row>
    <row r="63" spans="1:10" ht="16.5" customHeight="1">
      <c r="A63" s="39"/>
      <c r="B63" s="106"/>
      <c r="C63" s="106"/>
      <c r="D63" s="106"/>
      <c r="E63" s="106"/>
      <c r="F63" s="106"/>
      <c r="G63" s="106"/>
      <c r="H63" s="106"/>
      <c r="I63" s="106"/>
      <c r="J63" s="106"/>
    </row>
    <row r="64" spans="1:10" ht="31.5" customHeight="1">
      <c r="A64" s="39"/>
      <c r="B64" s="106"/>
      <c r="C64" s="34" t="s">
        <v>55</v>
      </c>
      <c r="D64" s="26" t="s">
        <v>91</v>
      </c>
      <c r="E64" s="106"/>
      <c r="F64" s="106"/>
      <c r="G64" s="106"/>
      <c r="H64" s="106"/>
      <c r="I64" s="106"/>
      <c r="J64" s="106"/>
    </row>
    <row r="65" spans="1:11" ht="16.5" customHeight="1">
      <c r="A65" s="39"/>
      <c r="B65" s="106"/>
      <c r="C65" s="2" t="s">
        <v>19</v>
      </c>
      <c r="D65" s="87">
        <v>1783</v>
      </c>
      <c r="E65" s="189" t="s">
        <v>46</v>
      </c>
      <c r="F65" s="190"/>
      <c r="G65" s="190"/>
      <c r="H65" s="190"/>
      <c r="I65" s="190"/>
      <c r="J65" s="190"/>
      <c r="K65" s="163"/>
    </row>
    <row r="66" spans="1:10" ht="12" customHeight="1">
      <c r="A66" s="39"/>
      <c r="B66" s="106"/>
      <c r="C66" s="106"/>
      <c r="D66" s="106"/>
      <c r="E66" s="106"/>
      <c r="F66" s="106"/>
      <c r="G66" s="106"/>
      <c r="H66" s="106"/>
      <c r="I66" s="106"/>
      <c r="J66" s="106"/>
    </row>
    <row r="67" spans="1:10" ht="12" customHeight="1">
      <c r="A67" s="39"/>
      <c r="B67" s="106"/>
      <c r="C67" s="106"/>
      <c r="D67" s="106"/>
      <c r="E67" s="106"/>
      <c r="F67" s="106"/>
      <c r="G67" s="106"/>
      <c r="H67" s="106"/>
      <c r="I67" s="106"/>
      <c r="J67" s="106"/>
    </row>
    <row r="68" spans="1:10" ht="16.5" customHeight="1">
      <c r="A68" s="39"/>
      <c r="B68" s="106"/>
      <c r="C68" s="28" t="s">
        <v>56</v>
      </c>
      <c r="D68" s="29"/>
      <c r="E68" s="29"/>
      <c r="F68" s="29"/>
      <c r="G68" s="29"/>
      <c r="H68" s="29"/>
      <c r="I68" s="29"/>
      <c r="J68" s="29"/>
    </row>
    <row r="69" spans="1:10" ht="16.5" customHeight="1">
      <c r="A69" s="38"/>
      <c r="B69" s="105"/>
      <c r="C69" s="120" t="s">
        <v>148</v>
      </c>
      <c r="D69" s="106"/>
      <c r="E69" s="106"/>
      <c r="F69" s="106"/>
      <c r="G69" s="106"/>
      <c r="H69" s="106"/>
      <c r="I69" s="106"/>
      <c r="J69" s="106"/>
    </row>
    <row r="70" spans="1:10" ht="16.5" customHeight="1">
      <c r="A70" s="39"/>
      <c r="B70" s="106"/>
      <c r="C70" s="106" t="s">
        <v>57</v>
      </c>
      <c r="D70" s="106"/>
      <c r="E70" s="106"/>
      <c r="F70" s="106"/>
      <c r="G70" s="106" t="s">
        <v>58</v>
      </c>
      <c r="H70" s="106"/>
      <c r="I70" s="106"/>
      <c r="J70" s="106"/>
    </row>
    <row r="71" spans="1:15" ht="31.5" customHeight="1">
      <c r="A71" s="42"/>
      <c r="B71" s="123"/>
      <c r="C71" s="25" t="s">
        <v>0</v>
      </c>
      <c r="D71" s="205" t="s">
        <v>92</v>
      </c>
      <c r="E71" s="206"/>
      <c r="F71" s="106"/>
      <c r="G71" s="25" t="s">
        <v>0</v>
      </c>
      <c r="H71" s="205" t="s">
        <v>92</v>
      </c>
      <c r="I71" s="207"/>
      <c r="J71" s="106"/>
      <c r="L71" s="6"/>
      <c r="M71" s="6"/>
      <c r="N71" s="6"/>
      <c r="O71" s="6"/>
    </row>
    <row r="72" spans="1:10" ht="16.5" customHeight="1">
      <c r="A72" s="39"/>
      <c r="B72" s="106"/>
      <c r="C72" s="2" t="s">
        <v>21</v>
      </c>
      <c r="D72" s="156"/>
      <c r="E72" s="157">
        <f>D30</f>
        <v>700</v>
      </c>
      <c r="F72" s="106"/>
      <c r="G72" s="2" t="s">
        <v>21</v>
      </c>
      <c r="H72" s="156"/>
      <c r="I72" s="157">
        <f>D51</f>
        <v>700</v>
      </c>
      <c r="J72" s="106"/>
    </row>
    <row r="73" spans="1:10" ht="16.5" customHeight="1">
      <c r="A73" s="39"/>
      <c r="B73" s="106"/>
      <c r="C73" s="3" t="s">
        <v>2</v>
      </c>
      <c r="D73" s="156"/>
      <c r="E73" s="157">
        <f>H33*I33+H34*I34+H35*I35+H36*I36</f>
        <v>3114.642857142857</v>
      </c>
      <c r="F73" s="106"/>
      <c r="G73" s="3" t="s">
        <v>2</v>
      </c>
      <c r="H73" s="156"/>
      <c r="I73" s="157">
        <f>H54*I54+H55*I55+H56*I56+H57*I57</f>
        <v>3114.642857142857</v>
      </c>
      <c r="J73" s="106"/>
    </row>
    <row r="74" spans="1:10" ht="16.5" customHeight="1">
      <c r="A74" s="39"/>
      <c r="B74" s="106"/>
      <c r="C74" s="2" t="s">
        <v>3</v>
      </c>
      <c r="D74" s="156"/>
      <c r="E74" s="157">
        <f>I39*J39+I40*J40+I41*J41</f>
        <v>11426</v>
      </c>
      <c r="F74" s="106"/>
      <c r="G74" s="2" t="s">
        <v>3</v>
      </c>
      <c r="H74" s="156"/>
      <c r="I74" s="157">
        <f>I60*J60+I61*J61+I62*J62</f>
        <v>11140.35</v>
      </c>
      <c r="J74" s="106"/>
    </row>
    <row r="75" spans="1:10" ht="16.5" customHeight="1">
      <c r="A75" s="40"/>
      <c r="B75" s="106"/>
      <c r="C75" s="8" t="s">
        <v>39</v>
      </c>
      <c r="D75" s="156"/>
      <c r="E75" s="157">
        <f>D44</f>
        <v>1783</v>
      </c>
      <c r="F75" s="106"/>
      <c r="G75" s="2" t="s">
        <v>39</v>
      </c>
      <c r="H75" s="156"/>
      <c r="I75" s="157">
        <f>D65</f>
        <v>1783</v>
      </c>
      <c r="J75" s="106"/>
    </row>
    <row r="76" spans="1:9" s="106" customFormat="1" ht="0.75" customHeight="1">
      <c r="A76" s="117"/>
      <c r="C76" s="117"/>
      <c r="D76" s="117"/>
      <c r="E76" s="149"/>
      <c r="G76" s="117"/>
      <c r="H76" s="117"/>
      <c r="I76" s="149"/>
    </row>
    <row r="77" spans="1:11" ht="16.5" customHeight="1">
      <c r="A77" s="106"/>
      <c r="B77" s="106"/>
      <c r="C77" s="106"/>
      <c r="D77" s="106"/>
      <c r="E77" s="106"/>
      <c r="F77" s="106"/>
      <c r="G77" s="106"/>
      <c r="H77" s="106"/>
      <c r="I77" s="106"/>
      <c r="J77" s="114" t="s">
        <v>121</v>
      </c>
      <c r="K77" s="114"/>
    </row>
    <row r="78" spans="1:11" s="24" customFormat="1" ht="24" customHeight="1">
      <c r="A78" s="41" t="s">
        <v>62</v>
      </c>
      <c r="B78" s="37"/>
      <c r="C78" s="35"/>
      <c r="D78" s="35"/>
      <c r="E78" s="35"/>
      <c r="F78" s="35"/>
      <c r="G78" s="35"/>
      <c r="H78" s="35"/>
      <c r="I78" s="35"/>
      <c r="J78" s="36"/>
      <c r="K78" s="147"/>
    </row>
    <row r="79" spans="1:17" ht="36" customHeight="1">
      <c r="A79" s="39"/>
      <c r="B79" s="106"/>
      <c r="C79" s="125" t="s">
        <v>153</v>
      </c>
      <c r="D79" s="125"/>
      <c r="E79" s="125"/>
      <c r="F79" s="125" t="s">
        <v>154</v>
      </c>
      <c r="G79" s="125"/>
      <c r="H79" s="125"/>
      <c r="I79" s="208" t="s">
        <v>145</v>
      </c>
      <c r="J79" s="209"/>
      <c r="K79" s="145"/>
      <c r="P79" s="16"/>
      <c r="Q79" s="16"/>
    </row>
    <row r="80" spans="1:17" ht="31.5" customHeight="1">
      <c r="A80" s="39"/>
      <c r="B80" s="106"/>
      <c r="C80" s="1" t="s">
        <v>0</v>
      </c>
      <c r="D80" s="25" t="s">
        <v>93</v>
      </c>
      <c r="E80" s="106"/>
      <c r="F80" s="1" t="s">
        <v>0</v>
      </c>
      <c r="G80" s="25" t="s">
        <v>93</v>
      </c>
      <c r="H80" s="106"/>
      <c r="I80" s="1" t="s">
        <v>0</v>
      </c>
      <c r="J80" s="25" t="s">
        <v>94</v>
      </c>
      <c r="K80" s="148"/>
      <c r="P80" s="16"/>
      <c r="Q80" s="16"/>
    </row>
    <row r="81" spans="1:17" ht="16.5" customHeight="1">
      <c r="A81" s="39"/>
      <c r="B81" s="106"/>
      <c r="C81" s="2" t="s">
        <v>21</v>
      </c>
      <c r="D81" s="87">
        <f>D12/10000*E72</f>
        <v>489.99999999999994</v>
      </c>
      <c r="E81" s="106"/>
      <c r="F81" s="2" t="s">
        <v>21</v>
      </c>
      <c r="G81" s="87">
        <f>IF(G12&lt;D12,D81,G12/10000*I72)</f>
        <v>1680</v>
      </c>
      <c r="H81" s="106"/>
      <c r="I81" s="2" t="s">
        <v>21</v>
      </c>
      <c r="J81" s="87">
        <f>IF(G81-D81&gt;0,G81-D81,0)</f>
        <v>1190</v>
      </c>
      <c r="K81" s="149"/>
      <c r="P81" s="17"/>
      <c r="Q81" s="17"/>
    </row>
    <row r="82" spans="1:17" ht="16.5" customHeight="1">
      <c r="A82" s="39"/>
      <c r="B82" s="106"/>
      <c r="C82" s="3" t="s">
        <v>2</v>
      </c>
      <c r="D82" s="87">
        <f>D13/10000*E73</f>
        <v>1681.9071428571428</v>
      </c>
      <c r="E82" s="106"/>
      <c r="F82" s="3" t="s">
        <v>2</v>
      </c>
      <c r="G82" s="87">
        <f>IF(G13&lt;D13,D82,G13/10000*I73)</f>
        <v>5232.599999999999</v>
      </c>
      <c r="H82" s="106"/>
      <c r="I82" s="3" t="s">
        <v>2</v>
      </c>
      <c r="J82" s="87">
        <f>IF(G82-D82&gt;0,G82-D82,0)</f>
        <v>3550.6928571428566</v>
      </c>
      <c r="K82" s="149"/>
      <c r="P82" s="17"/>
      <c r="Q82" s="17"/>
    </row>
    <row r="83" spans="1:17" ht="16.5" customHeight="1">
      <c r="A83" s="39"/>
      <c r="B83" s="106"/>
      <c r="C83" s="2" t="s">
        <v>3</v>
      </c>
      <c r="D83" s="87">
        <f>D14/10000*E74</f>
        <v>8683.76</v>
      </c>
      <c r="E83" s="106"/>
      <c r="F83" s="2" t="s">
        <v>3</v>
      </c>
      <c r="G83" s="87">
        <f>IF(G14&lt;D14,D83,G14/10000*I74)</f>
        <v>22280.7</v>
      </c>
      <c r="H83" s="106"/>
      <c r="I83" s="2" t="s">
        <v>3</v>
      </c>
      <c r="J83" s="87">
        <f>IF(G83-D83&gt;0,G83-D83,0)</f>
        <v>13596.94</v>
      </c>
      <c r="K83" s="149"/>
      <c r="P83" s="18"/>
      <c r="Q83" s="18"/>
    </row>
    <row r="84" spans="1:17" ht="16.5" customHeight="1">
      <c r="A84" s="39"/>
      <c r="B84" s="106"/>
      <c r="C84" s="44" t="s">
        <v>39</v>
      </c>
      <c r="D84" s="87">
        <f>D15/10000*E75</f>
        <v>0</v>
      </c>
      <c r="E84" s="106"/>
      <c r="F84" s="8" t="s">
        <v>39</v>
      </c>
      <c r="G84" s="87">
        <f>IF(G15&lt;D15,D84,G15/10000*I75)</f>
        <v>3423.3599999999997</v>
      </c>
      <c r="H84" s="106"/>
      <c r="I84" s="8" t="s">
        <v>39</v>
      </c>
      <c r="J84" s="87">
        <f>IF(G84-D84&gt;0,G84-D84,0)</f>
        <v>3423.3599999999997</v>
      </c>
      <c r="K84" s="149"/>
      <c r="P84" s="18"/>
      <c r="Q84" s="18"/>
    </row>
    <row r="85" spans="1:17" ht="17.25" customHeight="1">
      <c r="A85" s="40"/>
      <c r="B85" s="106"/>
      <c r="C85" s="106"/>
      <c r="D85" s="106"/>
      <c r="E85" s="106"/>
      <c r="F85" s="106"/>
      <c r="G85" s="106"/>
      <c r="H85" s="106"/>
      <c r="I85" s="106"/>
      <c r="J85" s="106"/>
      <c r="P85" s="18"/>
      <c r="Q85" s="18"/>
    </row>
    <row r="86" spans="1:11" s="24" customFormat="1" ht="24" customHeight="1">
      <c r="A86" s="41" t="s">
        <v>63</v>
      </c>
      <c r="B86" s="37"/>
      <c r="C86" s="35"/>
      <c r="D86" s="35"/>
      <c r="E86" s="35"/>
      <c r="F86" s="35"/>
      <c r="G86" s="35"/>
      <c r="H86" s="35"/>
      <c r="I86" s="35"/>
      <c r="J86" s="36"/>
      <c r="K86" s="147"/>
    </row>
    <row r="87" spans="1:17" ht="16.5" customHeight="1">
      <c r="A87" s="39"/>
      <c r="B87" s="106"/>
      <c r="C87" s="106"/>
      <c r="D87" s="106"/>
      <c r="E87" s="106"/>
      <c r="F87" s="106"/>
      <c r="G87" s="106"/>
      <c r="H87" s="106"/>
      <c r="I87" s="106"/>
      <c r="J87" s="106"/>
      <c r="P87" s="18"/>
      <c r="Q87" s="18"/>
    </row>
    <row r="88" spans="1:17" ht="16.5" customHeight="1">
      <c r="A88" s="39"/>
      <c r="B88" s="106"/>
      <c r="C88" s="28" t="s">
        <v>166</v>
      </c>
      <c r="D88" s="29"/>
      <c r="E88" s="29"/>
      <c r="F88" s="29"/>
      <c r="G88" s="29"/>
      <c r="H88" s="29"/>
      <c r="I88" s="29"/>
      <c r="J88" s="29"/>
      <c r="P88" s="18"/>
      <c r="Q88" s="18"/>
    </row>
    <row r="89" spans="1:17" ht="16.5" customHeight="1">
      <c r="A89" s="39"/>
      <c r="B89" s="106"/>
      <c r="C89" s="120" t="s">
        <v>111</v>
      </c>
      <c r="D89" s="106"/>
      <c r="E89" s="106"/>
      <c r="F89" s="106"/>
      <c r="G89" s="106"/>
      <c r="H89" s="222" t="s">
        <v>156</v>
      </c>
      <c r="I89" s="222"/>
      <c r="J89" s="222"/>
      <c r="P89" s="18"/>
      <c r="Q89" s="18"/>
    </row>
    <row r="90" spans="1:17" ht="16.5" customHeight="1">
      <c r="A90" s="39"/>
      <c r="B90" s="106"/>
      <c r="C90" s="181" t="s">
        <v>167</v>
      </c>
      <c r="D90" s="106"/>
      <c r="E90" s="106"/>
      <c r="F90" s="106"/>
      <c r="G90" s="106"/>
      <c r="H90" s="223"/>
      <c r="I90" s="223"/>
      <c r="J90" s="224"/>
      <c r="P90" s="18"/>
      <c r="Q90" s="18"/>
    </row>
    <row r="91" spans="1:17" ht="16.5" customHeight="1">
      <c r="A91" s="39"/>
      <c r="B91" s="106"/>
      <c r="C91" s="212"/>
      <c r="D91" s="219" t="s">
        <v>64</v>
      </c>
      <c r="E91" s="248" t="s">
        <v>65</v>
      </c>
      <c r="F91" s="172"/>
      <c r="G91" s="106"/>
      <c r="H91" s="217"/>
      <c r="I91" s="214" t="s">
        <v>64</v>
      </c>
      <c r="J91" s="216" t="s">
        <v>65</v>
      </c>
      <c r="K91" s="154"/>
      <c r="P91" s="18"/>
      <c r="Q91" s="18"/>
    </row>
    <row r="92" spans="1:17" ht="16.5" customHeight="1">
      <c r="A92" s="39"/>
      <c r="B92" s="106"/>
      <c r="C92" s="213"/>
      <c r="D92" s="213"/>
      <c r="E92" s="249"/>
      <c r="F92" s="173"/>
      <c r="G92" s="106"/>
      <c r="H92" s="218"/>
      <c r="I92" s="215"/>
      <c r="J92" s="216"/>
      <c r="K92" s="154"/>
      <c r="P92" s="18"/>
      <c r="Q92" s="18"/>
    </row>
    <row r="93" spans="1:17" ht="16.5" customHeight="1">
      <c r="A93" s="39"/>
      <c r="B93" s="106"/>
      <c r="C93" s="11" t="s">
        <v>21</v>
      </c>
      <c r="D93" s="169">
        <f>1-E93</f>
        <v>0.4</v>
      </c>
      <c r="E93" s="171">
        <v>0.6</v>
      </c>
      <c r="F93" s="174"/>
      <c r="G93" s="106"/>
      <c r="H93" s="11" t="s">
        <v>21</v>
      </c>
      <c r="I93" s="170">
        <f>J81*D93</f>
        <v>476</v>
      </c>
      <c r="J93" s="80">
        <f>J81-I93</f>
        <v>714</v>
      </c>
      <c r="K93" s="150"/>
      <c r="P93" s="18"/>
      <c r="Q93" s="18"/>
    </row>
    <row r="94" spans="1:17" ht="16.5" customHeight="1">
      <c r="A94" s="39"/>
      <c r="B94" s="106"/>
      <c r="C94" s="11" t="s">
        <v>2</v>
      </c>
      <c r="D94" s="169">
        <f>1-E94</f>
        <v>0.4</v>
      </c>
      <c r="E94" s="171">
        <v>0.6</v>
      </c>
      <c r="F94" s="174"/>
      <c r="G94" s="106"/>
      <c r="H94" s="11" t="s">
        <v>2</v>
      </c>
      <c r="I94" s="170">
        <f>J82*D94</f>
        <v>1420.2771428571427</v>
      </c>
      <c r="J94" s="80">
        <f>J82-I94</f>
        <v>2130.415714285714</v>
      </c>
      <c r="K94" s="150"/>
      <c r="P94" s="18"/>
      <c r="Q94" s="18"/>
    </row>
    <row r="95" spans="1:17" ht="16.5" customHeight="1">
      <c r="A95" s="39"/>
      <c r="B95" s="106"/>
      <c r="C95" s="11" t="s">
        <v>3</v>
      </c>
      <c r="D95" s="169">
        <f>1-E95</f>
        <v>0.4</v>
      </c>
      <c r="E95" s="171">
        <v>0.6</v>
      </c>
      <c r="F95" s="174"/>
      <c r="G95" s="106"/>
      <c r="H95" s="11" t="s">
        <v>3</v>
      </c>
      <c r="I95" s="170">
        <f>J83*D95</f>
        <v>5438.776000000001</v>
      </c>
      <c r="J95" s="80">
        <f>J83-I95</f>
        <v>8158.164</v>
      </c>
      <c r="K95" s="150"/>
      <c r="P95" s="18"/>
      <c r="Q95" s="18"/>
    </row>
    <row r="96" spans="1:17" ht="16.5" customHeight="1">
      <c r="A96" s="39"/>
      <c r="B96" s="106"/>
      <c r="C96" s="11" t="s">
        <v>39</v>
      </c>
      <c r="D96" s="169">
        <f>1-E96</f>
        <v>0.4</v>
      </c>
      <c r="E96" s="171">
        <v>0.6</v>
      </c>
      <c r="F96" s="174"/>
      <c r="G96" s="106"/>
      <c r="H96" s="11" t="s">
        <v>39</v>
      </c>
      <c r="I96" s="170">
        <f>J84*D96</f>
        <v>1369.344</v>
      </c>
      <c r="J96" s="80">
        <f>J84-I96</f>
        <v>2054.0159999999996</v>
      </c>
      <c r="K96" s="150"/>
      <c r="P96" s="18"/>
      <c r="Q96" s="18"/>
    </row>
    <row r="97" spans="1:10" ht="16.5" customHeight="1">
      <c r="A97" s="39"/>
      <c r="B97" s="106"/>
      <c r="G97" s="106"/>
      <c r="J97" s="106"/>
    </row>
    <row r="98" spans="1:11" ht="21.75" customHeight="1">
      <c r="A98" s="39"/>
      <c r="B98" s="106"/>
      <c r="C98" s="67"/>
      <c r="D98" s="67"/>
      <c r="E98" s="162" t="s">
        <v>22</v>
      </c>
      <c r="F98" s="162" t="s">
        <v>23</v>
      </c>
      <c r="G98" s="162" t="s">
        <v>24</v>
      </c>
      <c r="H98" s="162" t="s">
        <v>25</v>
      </c>
      <c r="I98" s="162" t="s">
        <v>26</v>
      </c>
      <c r="J98" s="126"/>
      <c r="K98" s="122"/>
    </row>
    <row r="99" spans="1:26" ht="16.5" customHeight="1">
      <c r="A99" s="39"/>
      <c r="B99" s="106"/>
      <c r="C99" s="210" t="s">
        <v>157</v>
      </c>
      <c r="D99" s="11" t="s">
        <v>21</v>
      </c>
      <c r="E99" s="19">
        <v>0.24862878196762922</v>
      </c>
      <c r="F99" s="19">
        <v>0.236394766234882</v>
      </c>
      <c r="G99" s="19">
        <v>0.1969575062539377</v>
      </c>
      <c r="H99" s="19">
        <v>0.025952948022645174</v>
      </c>
      <c r="I99" s="19">
        <v>0.2920659975209059</v>
      </c>
      <c r="J99" s="127"/>
      <c r="K99" s="146"/>
      <c r="L99" s="93">
        <f>SUM(E99:I99)</f>
        <v>1</v>
      </c>
      <c r="M99" s="78"/>
      <c r="N99" s="78"/>
      <c r="O99" s="79"/>
      <c r="P99" s="79"/>
      <c r="Q99" s="79"/>
      <c r="R99" s="79"/>
      <c r="S99" s="79"/>
      <c r="T99" s="78"/>
      <c r="U99" s="78"/>
      <c r="V99" s="79"/>
      <c r="W99" s="79"/>
      <c r="X99" s="79"/>
      <c r="Y99" s="79"/>
      <c r="Z99" s="79"/>
    </row>
    <row r="100" spans="1:26" ht="16.5" customHeight="1">
      <c r="A100" s="39"/>
      <c r="B100" s="106"/>
      <c r="C100" s="210"/>
      <c r="D100" s="11" t="s">
        <v>2</v>
      </c>
      <c r="E100" s="19">
        <v>0.13452901887178428</v>
      </c>
      <c r="F100" s="19">
        <v>0.11664270709015093</v>
      </c>
      <c r="G100" s="19">
        <v>0.22657883524536926</v>
      </c>
      <c r="H100" s="19">
        <v>0.014644929063032828</v>
      </c>
      <c r="I100" s="19">
        <v>0.5076045097296626</v>
      </c>
      <c r="J100" s="127"/>
      <c r="K100" s="146"/>
      <c r="L100" s="93">
        <f aca="true" t="shared" si="0" ref="L100:L106">SUM(E100:I100)</f>
        <v>1</v>
      </c>
      <c r="M100" s="78"/>
      <c r="N100" s="78"/>
      <c r="O100" s="79"/>
      <c r="P100" s="79"/>
      <c r="Q100" s="79"/>
      <c r="R100" s="79"/>
      <c r="S100" s="79"/>
      <c r="T100" s="78"/>
      <c r="U100" s="78"/>
      <c r="V100" s="79"/>
      <c r="W100" s="79"/>
      <c r="X100" s="79"/>
      <c r="Y100" s="79"/>
      <c r="Z100" s="79"/>
    </row>
    <row r="101" spans="1:26" ht="16.5" customHeight="1">
      <c r="A101" s="39"/>
      <c r="B101" s="106"/>
      <c r="C101" s="210"/>
      <c r="D101" s="11" t="s">
        <v>3</v>
      </c>
      <c r="E101" s="19">
        <v>0.32327775040698764</v>
      </c>
      <c r="F101" s="19">
        <v>0.19580170739264618</v>
      </c>
      <c r="G101" s="19">
        <v>0.16726555304763727</v>
      </c>
      <c r="H101" s="19">
        <v>0.023572546843365936</v>
      </c>
      <c r="I101" s="19">
        <v>0.290082442309363</v>
      </c>
      <c r="J101" s="127"/>
      <c r="K101" s="146"/>
      <c r="L101" s="93">
        <f t="shared" si="0"/>
        <v>1</v>
      </c>
      <c r="M101" s="175"/>
      <c r="N101" s="175"/>
      <c r="O101" s="175"/>
      <c r="P101" s="175"/>
      <c r="Q101" s="175"/>
      <c r="R101" s="175"/>
      <c r="S101" s="175"/>
      <c r="T101" s="175"/>
      <c r="U101" s="175"/>
      <c r="V101" s="175"/>
      <c r="W101" s="175"/>
      <c r="X101" s="175"/>
      <c r="Y101" s="175"/>
      <c r="Z101" s="175"/>
    </row>
    <row r="102" spans="1:26" ht="16.5" customHeight="1">
      <c r="A102" s="39"/>
      <c r="B102" s="106"/>
      <c r="C102" s="211"/>
      <c r="D102" s="11" t="s">
        <v>39</v>
      </c>
      <c r="E102" s="19">
        <v>0.24622918041992548</v>
      </c>
      <c r="F102" s="19">
        <v>0.19871294486590046</v>
      </c>
      <c r="G102" s="19">
        <v>0.2329462573913115</v>
      </c>
      <c r="H102" s="19">
        <v>0.04399550493073252</v>
      </c>
      <c r="I102" s="19">
        <v>0.27811611239213</v>
      </c>
      <c r="J102" s="127"/>
      <c r="K102" s="146"/>
      <c r="L102" s="93">
        <f t="shared" si="0"/>
        <v>1</v>
      </c>
      <c r="M102" s="176"/>
      <c r="N102" s="176"/>
      <c r="O102" s="177"/>
      <c r="P102" s="177"/>
      <c r="Q102" s="177"/>
      <c r="R102" s="177"/>
      <c r="S102" s="177"/>
      <c r="T102" s="176"/>
      <c r="U102" s="176"/>
      <c r="V102" s="177"/>
      <c r="W102" s="177"/>
      <c r="X102" s="177"/>
      <c r="Y102" s="177"/>
      <c r="Z102" s="177"/>
    </row>
    <row r="103" spans="1:26" ht="16.5" customHeight="1">
      <c r="A103" s="39"/>
      <c r="B103" s="106"/>
      <c r="C103" s="210" t="s">
        <v>65</v>
      </c>
      <c r="D103" s="11" t="s">
        <v>21</v>
      </c>
      <c r="E103" s="19">
        <v>0.19861462195916837</v>
      </c>
      <c r="F103" s="19">
        <v>0.15202251879306466</v>
      </c>
      <c r="G103" s="19">
        <v>0.32988335037182664</v>
      </c>
      <c r="H103" s="19">
        <v>0.03056783463125952</v>
      </c>
      <c r="I103" s="19">
        <v>0.2889116742446808</v>
      </c>
      <c r="J103" s="127"/>
      <c r="K103" s="146"/>
      <c r="L103" s="93">
        <f t="shared" si="0"/>
        <v>1</v>
      </c>
      <c r="M103" s="78"/>
      <c r="N103" s="78"/>
      <c r="O103" s="79"/>
      <c r="P103" s="79"/>
      <c r="Q103" s="79"/>
      <c r="R103" s="79"/>
      <c r="S103" s="79"/>
      <c r="T103" s="78"/>
      <c r="U103" s="78"/>
      <c r="V103" s="79"/>
      <c r="W103" s="79"/>
      <c r="X103" s="79"/>
      <c r="Y103" s="79"/>
      <c r="Z103" s="79"/>
    </row>
    <row r="104" spans="1:26" ht="16.5" customHeight="1">
      <c r="A104" s="39"/>
      <c r="B104" s="106"/>
      <c r="C104" s="210"/>
      <c r="D104" s="11" t="s">
        <v>2</v>
      </c>
      <c r="E104" s="19">
        <v>0.12431051333652057</v>
      </c>
      <c r="F104" s="19">
        <v>0.15639998037350394</v>
      </c>
      <c r="G104" s="19">
        <v>0.5015966685036652</v>
      </c>
      <c r="H104" s="19">
        <v>0.02582842803906626</v>
      </c>
      <c r="I104" s="19">
        <v>0.19186440974724392</v>
      </c>
      <c r="J104" s="127"/>
      <c r="K104" s="146"/>
      <c r="L104" s="93">
        <f t="shared" si="0"/>
        <v>1</v>
      </c>
      <c r="M104" s="78"/>
      <c r="N104" s="78"/>
      <c r="O104" s="79"/>
      <c r="P104" s="79"/>
      <c r="Q104" s="79"/>
      <c r="R104" s="79"/>
      <c r="S104" s="79"/>
      <c r="T104" s="78"/>
      <c r="U104" s="78"/>
      <c r="V104" s="79"/>
      <c r="W104" s="79"/>
      <c r="X104" s="79"/>
      <c r="Y104" s="79"/>
      <c r="Z104" s="79"/>
    </row>
    <row r="105" spans="1:26" ht="16.5" customHeight="1">
      <c r="A105" s="39"/>
      <c r="B105" s="106"/>
      <c r="C105" s="210"/>
      <c r="D105" s="11" t="s">
        <v>3</v>
      </c>
      <c r="E105" s="19">
        <v>0.2661400483687715</v>
      </c>
      <c r="F105" s="19">
        <v>0.21335574205711288</v>
      </c>
      <c r="G105" s="19">
        <v>0.43510194650896905</v>
      </c>
      <c r="H105" s="19">
        <v>0.024446010057261904</v>
      </c>
      <c r="I105" s="19">
        <v>0.06095625300788467</v>
      </c>
      <c r="J105" s="127"/>
      <c r="K105" s="146"/>
      <c r="L105" s="93">
        <f t="shared" si="0"/>
        <v>1</v>
      </c>
      <c r="M105" s="78"/>
      <c r="N105" s="78"/>
      <c r="O105" s="79"/>
      <c r="P105" s="79"/>
      <c r="Q105" s="79"/>
      <c r="R105" s="79"/>
      <c r="S105" s="79"/>
      <c r="T105" s="78"/>
      <c r="U105" s="78"/>
      <c r="V105" s="79"/>
      <c r="W105" s="79"/>
      <c r="X105" s="79"/>
      <c r="Y105" s="79"/>
      <c r="Z105" s="79"/>
    </row>
    <row r="106" spans="1:26" ht="16.5" customHeight="1">
      <c r="A106" s="39"/>
      <c r="B106" s="106"/>
      <c r="C106" s="211"/>
      <c r="D106" s="11" t="s">
        <v>39</v>
      </c>
      <c r="E106" s="19">
        <v>0.176585028294084</v>
      </c>
      <c r="F106" s="19">
        <v>0.14211336996021542</v>
      </c>
      <c r="G106" s="19">
        <v>0.5316853957784685</v>
      </c>
      <c r="H106" s="19">
        <v>0.049183320301521026</v>
      </c>
      <c r="I106" s="19">
        <v>0.10043288566571104</v>
      </c>
      <c r="J106" s="127"/>
      <c r="K106" s="146"/>
      <c r="L106" s="93">
        <f t="shared" si="0"/>
        <v>1</v>
      </c>
      <c r="M106" s="78"/>
      <c r="N106" s="78"/>
      <c r="O106" s="79"/>
      <c r="P106" s="79"/>
      <c r="Q106" s="79"/>
      <c r="R106" s="79"/>
      <c r="S106" s="79"/>
      <c r="T106" s="78"/>
      <c r="U106" s="78"/>
      <c r="V106" s="79"/>
      <c r="W106" s="79"/>
      <c r="X106" s="79"/>
      <c r="Y106" s="79"/>
      <c r="Z106" s="79"/>
    </row>
    <row r="107" spans="1:26" ht="16.5" customHeight="1">
      <c r="A107" s="39"/>
      <c r="B107" s="106"/>
      <c r="C107" s="106" t="s">
        <v>143</v>
      </c>
      <c r="D107" s="106"/>
      <c r="E107" s="106"/>
      <c r="F107" s="106"/>
      <c r="G107" s="106"/>
      <c r="H107" s="106"/>
      <c r="I107" s="106"/>
      <c r="J107" s="106"/>
      <c r="L107" s="4"/>
      <c r="M107" s="4"/>
      <c r="N107" s="4"/>
      <c r="O107" s="4"/>
      <c r="P107" s="4"/>
      <c r="Q107" s="4"/>
      <c r="R107" s="4"/>
      <c r="S107" s="4"/>
      <c r="T107" s="4"/>
      <c r="U107" s="4"/>
      <c r="V107" s="4"/>
      <c r="W107" s="4"/>
      <c r="X107" s="4"/>
      <c r="Y107" s="4"/>
      <c r="Z107" s="4"/>
    </row>
    <row r="108" spans="1:26" ht="16.5" customHeight="1">
      <c r="A108" s="39"/>
      <c r="B108" s="106"/>
      <c r="C108" s="106"/>
      <c r="D108" s="106"/>
      <c r="E108" s="106"/>
      <c r="F108" s="106"/>
      <c r="G108" s="106"/>
      <c r="H108" s="106"/>
      <c r="I108" s="106"/>
      <c r="J108" s="106"/>
      <c r="L108" s="4"/>
      <c r="M108" s="4"/>
      <c r="N108" s="4"/>
      <c r="O108" s="4"/>
      <c r="P108" s="4"/>
      <c r="Q108" s="4"/>
      <c r="R108" s="4"/>
      <c r="S108" s="4"/>
      <c r="T108" s="4"/>
      <c r="U108" s="4"/>
      <c r="V108" s="4"/>
      <c r="W108" s="4"/>
      <c r="X108" s="4"/>
      <c r="Y108" s="4"/>
      <c r="Z108" s="4"/>
    </row>
    <row r="109" spans="1:26" ht="16.5" customHeight="1">
      <c r="A109" s="40"/>
      <c r="B109" s="106"/>
      <c r="C109" s="106"/>
      <c r="D109" s="106"/>
      <c r="E109" s="106"/>
      <c r="F109" s="106"/>
      <c r="G109" s="106"/>
      <c r="H109" s="106"/>
      <c r="I109" s="106"/>
      <c r="J109" s="106"/>
      <c r="L109" s="4"/>
      <c r="M109" s="4"/>
      <c r="N109" s="4"/>
      <c r="O109" s="4"/>
      <c r="P109" s="4"/>
      <c r="Q109" s="4"/>
      <c r="R109" s="4"/>
      <c r="S109" s="4"/>
      <c r="T109" s="4"/>
      <c r="U109" s="4"/>
      <c r="V109" s="4"/>
      <c r="W109" s="4"/>
      <c r="X109" s="4"/>
      <c r="Y109" s="4"/>
      <c r="Z109" s="4"/>
    </row>
    <row r="110" spans="1:26" s="24" customFormat="1" ht="24" customHeight="1">
      <c r="A110" s="41" t="s">
        <v>66</v>
      </c>
      <c r="B110" s="37"/>
      <c r="C110" s="35"/>
      <c r="D110" s="35"/>
      <c r="E110" s="35"/>
      <c r="F110" s="35"/>
      <c r="G110" s="35"/>
      <c r="H110" s="35"/>
      <c r="I110" s="35"/>
      <c r="J110" s="36"/>
      <c r="K110" s="147"/>
      <c r="L110" s="178"/>
      <c r="M110" s="178"/>
      <c r="N110" s="178"/>
      <c r="O110" s="178"/>
      <c r="P110" s="178"/>
      <c r="Q110" s="178"/>
      <c r="R110" s="178"/>
      <c r="S110" s="178"/>
      <c r="T110" s="178"/>
      <c r="U110" s="178"/>
      <c r="V110" s="178"/>
      <c r="W110" s="178"/>
      <c r="X110" s="178"/>
      <c r="Y110" s="178"/>
      <c r="Z110" s="178"/>
    </row>
    <row r="111" spans="1:26" ht="16.5" customHeight="1">
      <c r="A111" s="39"/>
      <c r="B111" s="106"/>
      <c r="C111" s="106"/>
      <c r="D111" s="106"/>
      <c r="E111" s="106"/>
      <c r="F111" s="106"/>
      <c r="G111" s="106"/>
      <c r="H111" s="106"/>
      <c r="I111" s="106"/>
      <c r="J111" s="106"/>
      <c r="L111" s="4"/>
      <c r="M111" s="4"/>
      <c r="N111" s="4"/>
      <c r="O111" s="4"/>
      <c r="P111" s="4"/>
      <c r="Q111" s="4"/>
      <c r="R111" s="4"/>
      <c r="S111" s="4"/>
      <c r="T111" s="4"/>
      <c r="U111" s="4"/>
      <c r="V111" s="4"/>
      <c r="W111" s="4"/>
      <c r="X111" s="4"/>
      <c r="Y111" s="4"/>
      <c r="Z111" s="4"/>
    </row>
    <row r="112" spans="1:26" ht="31.5" customHeight="1">
      <c r="A112" s="38"/>
      <c r="B112" s="105"/>
      <c r="C112" s="1"/>
      <c r="D112" s="1"/>
      <c r="E112" s="25" t="s">
        <v>95</v>
      </c>
      <c r="F112" s="122"/>
      <c r="G112" s="106"/>
      <c r="H112" s="106"/>
      <c r="I112" s="106"/>
      <c r="J112" s="106"/>
      <c r="L112" s="4"/>
      <c r="M112" s="4"/>
      <c r="N112" s="4"/>
      <c r="O112" s="4"/>
      <c r="P112" s="4"/>
      <c r="Q112" s="4"/>
      <c r="R112" s="4"/>
      <c r="S112" s="4"/>
      <c r="T112" s="4"/>
      <c r="U112" s="4"/>
      <c r="V112" s="4"/>
      <c r="W112" s="4"/>
      <c r="X112" s="4"/>
      <c r="Y112" s="4"/>
      <c r="Z112" s="4"/>
    </row>
    <row r="113" spans="1:26" ht="16.5" customHeight="1">
      <c r="A113" s="39"/>
      <c r="B113" s="106"/>
      <c r="C113" s="210" t="s">
        <v>157</v>
      </c>
      <c r="D113" s="8" t="s">
        <v>21</v>
      </c>
      <c r="E113" s="46">
        <v>9.713963125316523</v>
      </c>
      <c r="F113" s="151"/>
      <c r="G113" s="106"/>
      <c r="H113" s="106"/>
      <c r="I113" s="106"/>
      <c r="J113" s="106"/>
      <c r="L113" s="4"/>
      <c r="M113" s="4"/>
      <c r="N113" s="4"/>
      <c r="O113" s="4"/>
      <c r="P113" s="4"/>
      <c r="Q113" s="4"/>
      <c r="R113" s="4"/>
      <c r="S113" s="4"/>
      <c r="T113" s="4"/>
      <c r="U113" s="4"/>
      <c r="V113" s="4"/>
      <c r="W113" s="4"/>
      <c r="X113" s="4"/>
      <c r="Y113" s="4"/>
      <c r="Z113" s="4"/>
    </row>
    <row r="114" spans="1:26" ht="16.5" customHeight="1">
      <c r="A114" s="39"/>
      <c r="B114" s="106"/>
      <c r="C114" s="210"/>
      <c r="D114" s="8" t="s">
        <v>2</v>
      </c>
      <c r="E114" s="46">
        <v>12.401437507362312</v>
      </c>
      <c r="F114" s="151"/>
      <c r="G114" s="106"/>
      <c r="H114" s="106"/>
      <c r="I114" s="106"/>
      <c r="J114" s="106"/>
      <c r="L114" s="4"/>
      <c r="M114" s="4"/>
      <c r="N114" s="4"/>
      <c r="O114" s="4"/>
      <c r="P114" s="4"/>
      <c r="Q114" s="4"/>
      <c r="R114" s="4"/>
      <c r="S114" s="4"/>
      <c r="T114" s="4"/>
      <c r="U114" s="4"/>
      <c r="V114" s="4"/>
      <c r="W114" s="4"/>
      <c r="X114" s="4"/>
      <c r="Y114" s="4"/>
      <c r="Z114" s="4"/>
    </row>
    <row r="115" spans="1:26" ht="16.5" customHeight="1">
      <c r="A115" s="39"/>
      <c r="B115" s="106"/>
      <c r="C115" s="210"/>
      <c r="D115" s="8" t="s">
        <v>3</v>
      </c>
      <c r="E115" s="46">
        <v>6.860754038269539</v>
      </c>
      <c r="F115" s="151"/>
      <c r="G115" s="106"/>
      <c r="H115" s="106"/>
      <c r="I115" s="106"/>
      <c r="J115" s="106"/>
      <c r="L115" s="4"/>
      <c r="M115" s="175"/>
      <c r="N115" s="175"/>
      <c r="O115" s="175"/>
      <c r="P115" s="175"/>
      <c r="Q115" s="175"/>
      <c r="R115" s="175"/>
      <c r="S115" s="4"/>
      <c r="T115" s="4"/>
      <c r="U115" s="4"/>
      <c r="V115" s="4"/>
      <c r="W115" s="4"/>
      <c r="X115" s="4"/>
      <c r="Y115" s="4"/>
      <c r="Z115" s="4"/>
    </row>
    <row r="116" spans="1:26" ht="16.5" customHeight="1">
      <c r="A116" s="39"/>
      <c r="B116" s="106"/>
      <c r="C116" s="211"/>
      <c r="D116" s="11" t="s">
        <v>39</v>
      </c>
      <c r="E116" s="46">
        <v>8.454244325284016</v>
      </c>
      <c r="F116" s="151"/>
      <c r="G116" s="106"/>
      <c r="H116" s="106"/>
      <c r="I116" s="106"/>
      <c r="J116" s="106"/>
      <c r="L116" s="4"/>
      <c r="M116" s="175"/>
      <c r="N116" s="175"/>
      <c r="O116" s="179"/>
      <c r="P116" s="175"/>
      <c r="Q116" s="175"/>
      <c r="R116" s="179"/>
      <c r="S116" s="4"/>
      <c r="T116" s="4"/>
      <c r="U116" s="4"/>
      <c r="V116" s="4"/>
      <c r="W116" s="4"/>
      <c r="X116" s="4"/>
      <c r="Y116" s="4"/>
      <c r="Z116" s="4"/>
    </row>
    <row r="117" spans="1:26" ht="16.5" customHeight="1">
      <c r="A117" s="39"/>
      <c r="B117" s="106"/>
      <c r="C117" s="237" t="s">
        <v>169</v>
      </c>
      <c r="D117" s="8" t="s">
        <v>21</v>
      </c>
      <c r="E117" s="102">
        <v>9.713963125316523</v>
      </c>
      <c r="F117" s="152"/>
      <c r="G117" s="106"/>
      <c r="H117" s="106"/>
      <c r="I117" s="106"/>
      <c r="J117" s="106"/>
      <c r="L117" s="4"/>
      <c r="M117" s="78"/>
      <c r="N117" s="175"/>
      <c r="O117" s="180"/>
      <c r="P117" s="78"/>
      <c r="Q117" s="175"/>
      <c r="R117" s="180"/>
      <c r="S117" s="4"/>
      <c r="T117" s="4"/>
      <c r="U117" s="4"/>
      <c r="V117" s="4"/>
      <c r="W117" s="4"/>
      <c r="X117" s="4"/>
      <c r="Y117" s="4"/>
      <c r="Z117" s="4"/>
    </row>
    <row r="118" spans="1:26" ht="16.5" customHeight="1">
      <c r="A118" s="39"/>
      <c r="B118" s="106"/>
      <c r="C118" s="199"/>
      <c r="D118" s="8" t="s">
        <v>2</v>
      </c>
      <c r="E118" s="102">
        <v>12.401437507362312</v>
      </c>
      <c r="F118" s="247" t="s">
        <v>67</v>
      </c>
      <c r="G118" s="222"/>
      <c r="H118" s="222"/>
      <c r="I118" s="222"/>
      <c r="J118" s="222"/>
      <c r="K118" s="159"/>
      <c r="L118" s="4"/>
      <c r="M118" s="176"/>
      <c r="N118" s="175"/>
      <c r="O118" s="180"/>
      <c r="P118" s="176"/>
      <c r="Q118" s="175"/>
      <c r="R118" s="180"/>
      <c r="S118" s="4"/>
      <c r="T118" s="4"/>
      <c r="U118" s="4"/>
      <c r="V118" s="4"/>
      <c r="W118" s="4"/>
      <c r="X118" s="4"/>
      <c r="Y118" s="4"/>
      <c r="Z118" s="4"/>
    </row>
    <row r="119" spans="1:26" ht="16.5" customHeight="1">
      <c r="A119" s="39"/>
      <c r="B119" s="106"/>
      <c r="C119" s="199"/>
      <c r="D119" s="8" t="s">
        <v>3</v>
      </c>
      <c r="E119" s="102">
        <v>6.860754038269539</v>
      </c>
      <c r="F119" s="247"/>
      <c r="G119" s="222"/>
      <c r="H119" s="222"/>
      <c r="I119" s="222"/>
      <c r="J119" s="222"/>
      <c r="K119" s="159"/>
      <c r="L119" s="4"/>
      <c r="M119" s="176"/>
      <c r="N119" s="175"/>
      <c r="O119" s="180"/>
      <c r="P119" s="176"/>
      <c r="Q119" s="175"/>
      <c r="R119" s="180"/>
      <c r="S119" s="4"/>
      <c r="T119" s="4"/>
      <c r="U119" s="4"/>
      <c r="V119" s="4"/>
      <c r="W119" s="4"/>
      <c r="X119" s="4"/>
      <c r="Y119" s="4"/>
      <c r="Z119" s="4"/>
    </row>
    <row r="120" spans="1:26" ht="16.5" customHeight="1">
      <c r="A120" s="39"/>
      <c r="B120" s="106"/>
      <c r="C120" s="200"/>
      <c r="D120" s="11" t="s">
        <v>39</v>
      </c>
      <c r="E120" s="102">
        <v>8.454244325284016</v>
      </c>
      <c r="F120" s="222" t="s">
        <v>168</v>
      </c>
      <c r="G120" s="222"/>
      <c r="H120" s="222"/>
      <c r="I120" s="222"/>
      <c r="J120" s="222"/>
      <c r="L120" s="4"/>
      <c r="M120" s="176"/>
      <c r="N120" s="78"/>
      <c r="O120" s="180"/>
      <c r="P120" s="176"/>
      <c r="Q120" s="78"/>
      <c r="R120" s="180"/>
      <c r="S120" s="4"/>
      <c r="T120" s="4"/>
      <c r="U120" s="4"/>
      <c r="V120" s="4"/>
      <c r="W120" s="4"/>
      <c r="X120" s="4"/>
      <c r="Y120" s="4"/>
      <c r="Z120" s="4"/>
    </row>
    <row r="121" spans="1:10" ht="16.5" customHeight="1">
      <c r="A121" s="40"/>
      <c r="B121" s="106"/>
      <c r="C121" s="106"/>
      <c r="D121" s="106"/>
      <c r="E121" s="106"/>
      <c r="F121" s="223"/>
      <c r="G121" s="223"/>
      <c r="H121" s="223"/>
      <c r="I121" s="223"/>
      <c r="J121" s="223"/>
    </row>
    <row r="122" spans="1:11" s="24" customFormat="1" ht="24" customHeight="1">
      <c r="A122" s="41" t="s">
        <v>68</v>
      </c>
      <c r="B122" s="37"/>
      <c r="C122" s="35"/>
      <c r="D122" s="35"/>
      <c r="E122" s="35"/>
      <c r="F122" s="35"/>
      <c r="G122" s="35"/>
      <c r="H122" s="35"/>
      <c r="I122" s="35"/>
      <c r="J122" s="35"/>
      <c r="K122" s="147"/>
    </row>
    <row r="123" spans="1:10" ht="16.5" customHeight="1">
      <c r="A123" s="39"/>
      <c r="B123" s="106"/>
      <c r="C123" s="106"/>
      <c r="D123" s="106"/>
      <c r="E123" s="106"/>
      <c r="F123" s="106"/>
      <c r="G123" s="106"/>
      <c r="H123" s="106"/>
      <c r="I123" s="106"/>
      <c r="J123" s="106"/>
    </row>
    <row r="124" spans="1:10" ht="16.5" customHeight="1">
      <c r="A124" s="39"/>
      <c r="B124" s="105"/>
      <c r="C124" s="28" t="s">
        <v>69</v>
      </c>
      <c r="D124" s="29"/>
      <c r="E124" s="29"/>
      <c r="F124" s="29"/>
      <c r="G124" s="29"/>
      <c r="H124" s="29"/>
      <c r="I124" s="29"/>
      <c r="J124" s="29"/>
    </row>
    <row r="125" spans="1:10" ht="16.5" customHeight="1">
      <c r="A125" s="38"/>
      <c r="B125" s="105"/>
      <c r="C125" s="120" t="s">
        <v>158</v>
      </c>
      <c r="D125" s="106"/>
      <c r="E125" s="106"/>
      <c r="F125" s="106"/>
      <c r="G125" s="106"/>
      <c r="H125" s="106"/>
      <c r="I125" s="106"/>
      <c r="J125" s="106"/>
    </row>
    <row r="126" spans="1:10" ht="45" customHeight="1">
      <c r="A126" s="38"/>
      <c r="B126" s="105"/>
      <c r="C126" s="10"/>
      <c r="D126" s="26" t="s">
        <v>100</v>
      </c>
      <c r="E126" s="25" t="s">
        <v>9</v>
      </c>
      <c r="F126" s="106"/>
      <c r="G126" s="106"/>
      <c r="H126" s="106"/>
      <c r="I126" s="106"/>
      <c r="J126" s="106"/>
    </row>
    <row r="127" spans="1:10" ht="16.5" customHeight="1">
      <c r="A127" s="38"/>
      <c r="B127" s="105"/>
      <c r="C127" s="8" t="s">
        <v>27</v>
      </c>
      <c r="D127" s="46">
        <v>258.56388507608074</v>
      </c>
      <c r="E127" s="9"/>
      <c r="F127" s="106"/>
      <c r="G127" s="106"/>
      <c r="H127" s="106"/>
      <c r="I127" s="106"/>
      <c r="J127" s="106"/>
    </row>
    <row r="128" spans="1:10" ht="16.5" customHeight="1">
      <c r="A128" s="38"/>
      <c r="B128" s="105"/>
      <c r="C128" s="8" t="s">
        <v>28</v>
      </c>
      <c r="D128" s="46">
        <v>240.751274382324</v>
      </c>
      <c r="E128" s="9"/>
      <c r="F128" s="106"/>
      <c r="G128" s="106"/>
      <c r="H128" s="106"/>
      <c r="I128" s="106"/>
      <c r="J128" s="106"/>
    </row>
    <row r="129" spans="1:10" ht="16.5" customHeight="1">
      <c r="A129" s="38"/>
      <c r="B129" s="105"/>
      <c r="C129" s="8" t="s">
        <v>29</v>
      </c>
      <c r="D129" s="46">
        <v>264.3788161953215</v>
      </c>
      <c r="E129" s="9"/>
      <c r="F129" s="106"/>
      <c r="G129" s="106"/>
      <c r="H129" s="106"/>
      <c r="I129" s="106"/>
      <c r="J129" s="106"/>
    </row>
    <row r="130" spans="1:10" ht="16.5" customHeight="1">
      <c r="A130" s="38"/>
      <c r="B130" s="105"/>
      <c r="C130" s="8" t="s">
        <v>30</v>
      </c>
      <c r="D130" s="46">
        <v>277.1278317841571</v>
      </c>
      <c r="E130" s="9"/>
      <c r="F130" s="106"/>
      <c r="G130" s="106"/>
      <c r="H130" s="106"/>
      <c r="I130" s="106"/>
      <c r="J130" s="106"/>
    </row>
    <row r="131" spans="1:10" ht="16.5" customHeight="1">
      <c r="A131" s="38"/>
      <c r="B131" s="105"/>
      <c r="C131" s="8" t="s">
        <v>31</v>
      </c>
      <c r="D131" s="46">
        <v>273.66933057396176</v>
      </c>
      <c r="E131" s="27">
        <v>1</v>
      </c>
      <c r="F131" s="131"/>
      <c r="G131" s="106"/>
      <c r="H131" s="106"/>
      <c r="I131" s="106"/>
      <c r="J131" s="106"/>
    </row>
    <row r="132" spans="1:10" ht="16.5" customHeight="1">
      <c r="A132" s="38"/>
      <c r="B132" s="105"/>
      <c r="C132" s="8" t="s">
        <v>32</v>
      </c>
      <c r="D132" s="46">
        <v>258.6211133419527</v>
      </c>
      <c r="E132" s="9"/>
      <c r="F132" s="106"/>
      <c r="G132" s="106"/>
      <c r="H132" s="106"/>
      <c r="I132" s="106"/>
      <c r="J132" s="106"/>
    </row>
    <row r="133" spans="1:10" ht="16.5" customHeight="1">
      <c r="A133" s="38"/>
      <c r="B133" s="105"/>
      <c r="C133" s="8" t="s">
        <v>33</v>
      </c>
      <c r="D133" s="46">
        <v>257.72181097436163</v>
      </c>
      <c r="E133" s="5"/>
      <c r="F133" s="131"/>
      <c r="G133" s="106"/>
      <c r="H133" s="106"/>
      <c r="I133" s="106"/>
      <c r="J133" s="106"/>
    </row>
    <row r="134" spans="1:10" ht="16.5" customHeight="1">
      <c r="A134" s="38"/>
      <c r="B134" s="105"/>
      <c r="C134" s="8" t="s">
        <v>34</v>
      </c>
      <c r="D134" s="46">
        <v>240.22520241655707</v>
      </c>
      <c r="E134" s="9"/>
      <c r="F134" s="106"/>
      <c r="G134" s="106"/>
      <c r="H134" s="106"/>
      <c r="I134" s="106"/>
      <c r="J134" s="106"/>
    </row>
    <row r="135" spans="1:10" ht="16.5" customHeight="1">
      <c r="A135" s="38"/>
      <c r="B135" s="105"/>
      <c r="C135" s="2" t="s">
        <v>35</v>
      </c>
      <c r="D135" s="47">
        <v>235.12889334266373</v>
      </c>
      <c r="E135" s="5"/>
      <c r="F135" s="118" t="s">
        <v>172</v>
      </c>
      <c r="G135" s="106"/>
      <c r="H135" s="106"/>
      <c r="I135" s="106"/>
      <c r="J135" s="106"/>
    </row>
    <row r="136" spans="1:10" ht="16.5" customHeight="1">
      <c r="A136" s="38"/>
      <c r="B136" s="105"/>
      <c r="C136" s="106"/>
      <c r="D136" s="129"/>
      <c r="E136" s="130"/>
      <c r="F136" s="131"/>
      <c r="G136" s="106"/>
      <c r="H136" s="106"/>
      <c r="I136" s="106"/>
      <c r="J136" s="106"/>
    </row>
    <row r="137" spans="1:10" ht="16.5" customHeight="1">
      <c r="A137" s="39"/>
      <c r="B137" s="105"/>
      <c r="C137" s="28" t="s">
        <v>70</v>
      </c>
      <c r="D137" s="29"/>
      <c r="E137" s="29"/>
      <c r="F137" s="29"/>
      <c r="G137" s="29"/>
      <c r="H137" s="29"/>
      <c r="I137" s="29"/>
      <c r="J137" s="29"/>
    </row>
    <row r="138" spans="1:10" ht="11.25" customHeight="1">
      <c r="A138" s="38"/>
      <c r="B138" s="105"/>
      <c r="C138" s="133"/>
      <c r="D138" s="106"/>
      <c r="E138" s="106"/>
      <c r="F138" s="106"/>
      <c r="G138" s="106"/>
      <c r="H138" s="106"/>
      <c r="I138" s="106"/>
      <c r="J138" s="106"/>
    </row>
    <row r="139" spans="1:10" ht="31.5" customHeight="1">
      <c r="A139" s="39"/>
      <c r="B139" s="106"/>
      <c r="C139" s="7"/>
      <c r="D139" s="25" t="s">
        <v>96</v>
      </c>
      <c r="E139" s="106"/>
      <c r="F139" s="106"/>
      <c r="G139" s="106"/>
      <c r="H139" s="106"/>
      <c r="I139" s="106"/>
      <c r="J139" s="106"/>
    </row>
    <row r="140" spans="1:10" ht="16.5" customHeight="1">
      <c r="A140" s="39"/>
      <c r="B140" s="106"/>
      <c r="C140" s="2" t="s">
        <v>21</v>
      </c>
      <c r="D140" s="47">
        <v>1.4</v>
      </c>
      <c r="E140" s="106"/>
      <c r="F140" s="106"/>
      <c r="G140" s="106"/>
      <c r="H140" s="106"/>
      <c r="I140" s="106"/>
      <c r="J140" s="106"/>
    </row>
    <row r="141" spans="1:10" ht="16.5" customHeight="1">
      <c r="A141" s="39"/>
      <c r="B141" s="106"/>
      <c r="C141" s="2" t="s">
        <v>2</v>
      </c>
      <c r="D141" s="47">
        <v>1.5</v>
      </c>
      <c r="E141" s="106"/>
      <c r="F141" s="106"/>
      <c r="G141" s="106"/>
      <c r="H141" s="106"/>
      <c r="I141" s="106"/>
      <c r="J141" s="106"/>
    </row>
    <row r="142" spans="1:11" ht="16.5" customHeight="1">
      <c r="A142" s="39"/>
      <c r="B142" s="106"/>
      <c r="C142" s="2" t="s">
        <v>3</v>
      </c>
      <c r="D142" s="47">
        <v>1.3</v>
      </c>
      <c r="E142" s="118" t="s">
        <v>71</v>
      </c>
      <c r="F142" s="117"/>
      <c r="G142" s="117"/>
      <c r="H142" s="117"/>
      <c r="I142" s="117"/>
      <c r="J142" s="117"/>
      <c r="K142" s="117"/>
    </row>
    <row r="143" spans="1:11" ht="16.5" customHeight="1">
      <c r="A143" s="39"/>
      <c r="B143" s="106"/>
      <c r="C143" s="11" t="s">
        <v>39</v>
      </c>
      <c r="D143" s="47">
        <v>1.3566666666666667</v>
      </c>
      <c r="E143" s="189" t="s">
        <v>72</v>
      </c>
      <c r="F143" s="233"/>
      <c r="G143" s="233"/>
      <c r="H143" s="233"/>
      <c r="I143" s="233"/>
      <c r="J143" s="233"/>
      <c r="K143" s="161"/>
    </row>
    <row r="144" spans="1:15" ht="16.5" customHeight="1">
      <c r="A144" s="39"/>
      <c r="B144" s="106"/>
      <c r="C144" s="106"/>
      <c r="D144" s="106"/>
      <c r="E144" s="106"/>
      <c r="F144" s="106"/>
      <c r="G144" s="106"/>
      <c r="H144" s="106"/>
      <c r="I144" s="106"/>
      <c r="J144" s="106"/>
      <c r="O144" s="16"/>
    </row>
    <row r="145" spans="1:10" ht="16.5" customHeight="1">
      <c r="A145" s="39"/>
      <c r="B145" s="105"/>
      <c r="C145" s="28" t="s">
        <v>73</v>
      </c>
      <c r="D145" s="29"/>
      <c r="E145" s="29"/>
      <c r="F145" s="29"/>
      <c r="G145" s="29"/>
      <c r="H145" s="29"/>
      <c r="I145" s="29"/>
      <c r="J145" s="29"/>
    </row>
    <row r="146" spans="1:11" s="31" customFormat="1" ht="12" customHeight="1">
      <c r="A146" s="39"/>
      <c r="B146" s="105"/>
      <c r="C146" s="135"/>
      <c r="D146" s="106"/>
      <c r="E146" s="106"/>
      <c r="F146" s="106"/>
      <c r="G146" s="106"/>
      <c r="H146" s="106"/>
      <c r="I146" s="106"/>
      <c r="J146" s="106"/>
      <c r="K146" s="106"/>
    </row>
    <row r="147" spans="1:15" ht="31.5" customHeight="1">
      <c r="A147" s="39"/>
      <c r="B147" s="106"/>
      <c r="C147" s="205"/>
      <c r="D147" s="207"/>
      <c r="E147" s="25" t="s">
        <v>101</v>
      </c>
      <c r="F147" s="106"/>
      <c r="G147" s="106"/>
      <c r="H147" s="106"/>
      <c r="I147" s="106"/>
      <c r="J147" s="106"/>
      <c r="O147" s="16"/>
    </row>
    <row r="148" spans="1:15" s="31" customFormat="1" ht="16.5" customHeight="1">
      <c r="A148" s="39"/>
      <c r="B148" s="106"/>
      <c r="C148" s="241" t="s">
        <v>24</v>
      </c>
      <c r="D148" s="2" t="s">
        <v>21</v>
      </c>
      <c r="E148" s="46">
        <f>($D$127*$E$127+$D$128*$E$128+$D$129*$E$129+$D$130*$E$130+$D$131*$E$131+$D$132*$E$132+$D$133*$E$133+$D$134*$E$134+$D$135*$E$135)/D140</f>
        <v>195.47809326711555</v>
      </c>
      <c r="F148" s="106"/>
      <c r="G148" s="106"/>
      <c r="H148" s="106"/>
      <c r="I148" s="106"/>
      <c r="J148" s="106"/>
      <c r="K148" s="106"/>
      <c r="O148" s="16"/>
    </row>
    <row r="149" spans="1:15" s="31" customFormat="1" ht="16.5" customHeight="1">
      <c r="A149" s="39"/>
      <c r="B149" s="106"/>
      <c r="C149" s="242"/>
      <c r="D149" s="2" t="s">
        <v>2</v>
      </c>
      <c r="E149" s="46">
        <f>($D$127*$E$127+$D$128*$E$128+$D$129*$E$129+$D$130*$E$130+$D$131*$E$131+$D$132*$E$132+$D$133*$E$133+$D$134*$E$134+$D$135*$E$135)/D141</f>
        <v>182.44622038264117</v>
      </c>
      <c r="F149" s="118" t="s">
        <v>74</v>
      </c>
      <c r="G149" s="106"/>
      <c r="H149" s="106"/>
      <c r="I149" s="106"/>
      <c r="J149" s="106"/>
      <c r="K149" s="106"/>
      <c r="O149" s="16"/>
    </row>
    <row r="150" spans="1:15" s="31" customFormat="1" ht="16.5" customHeight="1">
      <c r="A150" s="39"/>
      <c r="B150" s="106"/>
      <c r="C150" s="242"/>
      <c r="D150" s="2" t="s">
        <v>3</v>
      </c>
      <c r="E150" s="46">
        <f>($D$127*$E$127+$D$128*$E$128+$D$129*$E$129+$D$130*$E$130+$D$131*$E$131+$D$132*$E$132+$D$133*$E$133+$D$134*$E$134+$D$135*$E$135)/D142</f>
        <v>210.51486967227828</v>
      </c>
      <c r="F150" s="132" t="s">
        <v>131</v>
      </c>
      <c r="G150" s="106"/>
      <c r="H150" s="106"/>
      <c r="I150" s="106"/>
      <c r="J150" s="106"/>
      <c r="K150" s="106"/>
      <c r="O150" s="16"/>
    </row>
    <row r="151" spans="1:15" s="31" customFormat="1" ht="16.5" customHeight="1">
      <c r="A151" s="39"/>
      <c r="B151" s="106"/>
      <c r="C151" s="243"/>
      <c r="D151" s="11" t="s">
        <v>39</v>
      </c>
      <c r="E151" s="46">
        <f>($D$127*$E$127+$D$128*$E$128+$D$129*$E$129+$D$130*$E$130+$D$131*$E$131+$D$132*$E$132+$D$133*$E$133+$D$134*$E$134+$D$135*$E$135)/D143</f>
        <v>201.7218652879325</v>
      </c>
      <c r="F151" s="247" t="s">
        <v>132</v>
      </c>
      <c r="G151" s="222"/>
      <c r="H151" s="222"/>
      <c r="I151" s="222"/>
      <c r="J151" s="222"/>
      <c r="K151" s="159"/>
      <c r="O151" s="16"/>
    </row>
    <row r="152" spans="1:11" ht="16.5" customHeight="1">
      <c r="A152" s="39"/>
      <c r="B152" s="106"/>
      <c r="C152" s="156" t="s">
        <v>25</v>
      </c>
      <c r="D152" s="158"/>
      <c r="E152" s="46">
        <v>94</v>
      </c>
      <c r="F152" s="247"/>
      <c r="G152" s="222"/>
      <c r="H152" s="222"/>
      <c r="I152" s="222"/>
      <c r="J152" s="222"/>
      <c r="K152" s="159"/>
    </row>
    <row r="153" spans="1:11" ht="16.5" customHeight="1">
      <c r="A153" s="40"/>
      <c r="B153" s="106"/>
      <c r="C153" s="156" t="s">
        <v>26</v>
      </c>
      <c r="D153" s="158"/>
      <c r="E153" s="46">
        <v>28</v>
      </c>
      <c r="F153" s="132" t="s">
        <v>109</v>
      </c>
      <c r="G153" s="122"/>
      <c r="H153" s="122"/>
      <c r="I153" s="122"/>
      <c r="J153" s="122"/>
      <c r="K153" s="122"/>
    </row>
    <row r="154" spans="1:11" s="106" customFormat="1" ht="0.75" customHeight="1">
      <c r="A154" s="117"/>
      <c r="C154" s="117"/>
      <c r="D154" s="117"/>
      <c r="E154" s="155"/>
      <c r="F154" s="132"/>
      <c r="G154" s="122"/>
      <c r="H154" s="122"/>
      <c r="I154" s="122"/>
      <c r="J154" s="122"/>
      <c r="K154" s="122"/>
    </row>
    <row r="155" spans="1:15" ht="16.5" customHeight="1">
      <c r="A155" s="106"/>
      <c r="B155" s="106"/>
      <c r="C155" s="106"/>
      <c r="D155" s="106"/>
      <c r="E155" s="106"/>
      <c r="F155" s="106"/>
      <c r="G155" s="106"/>
      <c r="H155" s="106"/>
      <c r="I155" s="106"/>
      <c r="J155" s="114" t="s">
        <v>122</v>
      </c>
      <c r="K155" s="114"/>
      <c r="O155" s="16"/>
    </row>
    <row r="156" spans="1:11" s="24" customFormat="1" ht="24" customHeight="1">
      <c r="A156" s="41" t="s">
        <v>75</v>
      </c>
      <c r="B156" s="37"/>
      <c r="C156" s="35"/>
      <c r="D156" s="35"/>
      <c r="E156" s="35"/>
      <c r="F156" s="35"/>
      <c r="G156" s="35"/>
      <c r="H156" s="35"/>
      <c r="I156" s="35"/>
      <c r="J156" s="35"/>
      <c r="K156" s="147"/>
    </row>
    <row r="157" spans="1:15" ht="12" customHeight="1">
      <c r="A157" s="39"/>
      <c r="B157" s="106"/>
      <c r="C157" s="106"/>
      <c r="D157" s="106"/>
      <c r="E157" s="106"/>
      <c r="F157" s="106"/>
      <c r="G157" s="106"/>
      <c r="H157" s="106"/>
      <c r="I157" s="106"/>
      <c r="J157" s="106"/>
      <c r="O157" s="16"/>
    </row>
    <row r="158" spans="1:15" ht="21" customHeight="1">
      <c r="A158" s="39"/>
      <c r="B158" s="65" t="s">
        <v>170</v>
      </c>
      <c r="C158" s="56"/>
      <c r="D158" s="56"/>
      <c r="E158" s="56"/>
      <c r="F158" s="56"/>
      <c r="G158" s="56"/>
      <c r="H158" s="56"/>
      <c r="I158" s="56"/>
      <c r="J158" s="56"/>
      <c r="K158" s="117"/>
      <c r="O158" s="16"/>
    </row>
    <row r="159" spans="1:15" ht="12" customHeight="1">
      <c r="A159" s="39"/>
      <c r="B159" s="56"/>
      <c r="C159" s="136"/>
      <c r="D159" s="106"/>
      <c r="E159" s="106"/>
      <c r="F159" s="106"/>
      <c r="G159" s="106"/>
      <c r="H159" s="106"/>
      <c r="I159" s="106"/>
      <c r="J159" s="106"/>
      <c r="O159" s="16"/>
    </row>
    <row r="160" spans="1:10" ht="16.5" customHeight="1">
      <c r="A160" s="39"/>
      <c r="B160" s="66"/>
      <c r="C160" s="135" t="s">
        <v>160</v>
      </c>
      <c r="D160" s="106"/>
      <c r="E160" s="106"/>
      <c r="F160" s="106"/>
      <c r="G160" s="106"/>
      <c r="H160" s="106"/>
      <c r="I160" s="106"/>
      <c r="J160" s="106"/>
    </row>
    <row r="161" spans="1:14" ht="75" customHeight="1">
      <c r="A161" s="39"/>
      <c r="B161" s="56"/>
      <c r="C161" s="162" t="s">
        <v>36</v>
      </c>
      <c r="D161" s="162" t="s">
        <v>0</v>
      </c>
      <c r="E161" s="25" t="s">
        <v>88</v>
      </c>
      <c r="F161" s="25" t="s">
        <v>103</v>
      </c>
      <c r="G161" s="25" t="s">
        <v>124</v>
      </c>
      <c r="H161" s="25" t="s">
        <v>105</v>
      </c>
      <c r="I161" s="25" t="s">
        <v>173</v>
      </c>
      <c r="J161" s="25" t="s">
        <v>174</v>
      </c>
      <c r="K161" s="148"/>
      <c r="N161" s="18"/>
    </row>
    <row r="162" spans="1:14" ht="16.5" customHeight="1">
      <c r="A162" s="39"/>
      <c r="B162" s="56"/>
      <c r="C162" s="244" t="s">
        <v>24</v>
      </c>
      <c r="D162" s="2" t="s">
        <v>21</v>
      </c>
      <c r="E162" s="80">
        <f>D81</f>
        <v>489.99999999999994</v>
      </c>
      <c r="F162" s="21">
        <f>G99</f>
        <v>0.1969575062539377</v>
      </c>
      <c r="G162" s="47">
        <f>E113</f>
        <v>9.713963125316523</v>
      </c>
      <c r="H162" s="85">
        <f>E148</f>
        <v>195.47809326711555</v>
      </c>
      <c r="I162" s="87">
        <f>E162*F162*H162*G162</f>
        <v>183258.09243965606</v>
      </c>
      <c r="J162" s="87">
        <f aca="true" t="shared" si="1" ref="J162:J173">I162*365/1000000</f>
        <v>66.88920374047446</v>
      </c>
      <c r="K162" s="149"/>
      <c r="N162" s="18"/>
    </row>
    <row r="163" spans="1:11" ht="16.5" customHeight="1">
      <c r="A163" s="39"/>
      <c r="B163" s="56"/>
      <c r="C163" s="245"/>
      <c r="D163" s="2" t="s">
        <v>2</v>
      </c>
      <c r="E163" s="80">
        <f>D82</f>
        <v>1681.9071428571428</v>
      </c>
      <c r="F163" s="21">
        <f>G100</f>
        <v>0.22657883524536926</v>
      </c>
      <c r="G163" s="47">
        <f>E114</f>
        <v>12.401437507362312</v>
      </c>
      <c r="H163" s="85">
        <f>E149</f>
        <v>182.44622038264117</v>
      </c>
      <c r="I163" s="87">
        <f>E163*F163*H163*G163</f>
        <v>862240.1758805283</v>
      </c>
      <c r="J163" s="87">
        <f t="shared" si="1"/>
        <v>314.71766419639283</v>
      </c>
      <c r="K163" s="149"/>
    </row>
    <row r="164" spans="1:11" ht="16.5" customHeight="1">
      <c r="A164" s="39"/>
      <c r="B164" s="56"/>
      <c r="C164" s="245"/>
      <c r="D164" s="2" t="s">
        <v>3</v>
      </c>
      <c r="E164" s="80">
        <f>D83</f>
        <v>8683.76</v>
      </c>
      <c r="F164" s="21">
        <f>G101</f>
        <v>0.16726555304763727</v>
      </c>
      <c r="G164" s="47">
        <f>E115</f>
        <v>6.860754038269539</v>
      </c>
      <c r="H164" s="85">
        <f>E150</f>
        <v>210.51486967227828</v>
      </c>
      <c r="I164" s="87">
        <f>E164*F164*H164*G164</f>
        <v>2097823.5202455176</v>
      </c>
      <c r="J164" s="87">
        <f t="shared" si="1"/>
        <v>765.7055848896139</v>
      </c>
      <c r="K164" s="149"/>
    </row>
    <row r="165" spans="1:11" ht="16.5" customHeight="1">
      <c r="A165" s="39"/>
      <c r="B165" s="56"/>
      <c r="C165" s="246"/>
      <c r="D165" s="2" t="s">
        <v>39</v>
      </c>
      <c r="E165" s="80">
        <f>D84</f>
        <v>0</v>
      </c>
      <c r="F165" s="21">
        <f>G102</f>
        <v>0.2329462573913115</v>
      </c>
      <c r="G165" s="47">
        <f>E116</f>
        <v>8.454244325284016</v>
      </c>
      <c r="H165" s="85">
        <f>E151</f>
        <v>201.7218652879325</v>
      </c>
      <c r="I165" s="87">
        <f>E165*F165*H165*G165</f>
        <v>0</v>
      </c>
      <c r="J165" s="87">
        <f t="shared" si="1"/>
        <v>0</v>
      </c>
      <c r="K165" s="149"/>
    </row>
    <row r="166" spans="1:14" ht="16.5" customHeight="1">
      <c r="A166" s="39"/>
      <c r="B166" s="56"/>
      <c r="C166" s="244" t="s">
        <v>25</v>
      </c>
      <c r="D166" s="2" t="s">
        <v>21</v>
      </c>
      <c r="E166" s="80">
        <f>E162</f>
        <v>489.99999999999994</v>
      </c>
      <c r="F166" s="21">
        <f>H99</f>
        <v>0.025952948022645174</v>
      </c>
      <c r="G166" s="47">
        <f>G162</f>
        <v>9.713963125316523</v>
      </c>
      <c r="H166" s="234">
        <f>E152</f>
        <v>94</v>
      </c>
      <c r="I166" s="87">
        <f>E166*F166*H166*G166</f>
        <v>11612.001442725767</v>
      </c>
      <c r="J166" s="87">
        <f t="shared" si="1"/>
        <v>4.238380526594905</v>
      </c>
      <c r="K166" s="149"/>
      <c r="N166" s="18"/>
    </row>
    <row r="167" spans="1:11" ht="16.5" customHeight="1">
      <c r="A167" s="39"/>
      <c r="B167" s="56"/>
      <c r="C167" s="245"/>
      <c r="D167" s="2" t="s">
        <v>2</v>
      </c>
      <c r="E167" s="80">
        <f>E163</f>
        <v>1681.9071428571428</v>
      </c>
      <c r="F167" s="21">
        <f>H100</f>
        <v>0.014644929063032828</v>
      </c>
      <c r="G167" s="47">
        <f>G163</f>
        <v>12.401437507362312</v>
      </c>
      <c r="H167" s="235"/>
      <c r="I167" s="87">
        <f>E167*F167*H166*G167</f>
        <v>28713.70076228905</v>
      </c>
      <c r="J167" s="87">
        <f t="shared" si="1"/>
        <v>10.480500778235502</v>
      </c>
      <c r="K167" s="149"/>
    </row>
    <row r="168" spans="1:11" ht="16.5" customHeight="1">
      <c r="A168" s="39"/>
      <c r="B168" s="56"/>
      <c r="C168" s="245"/>
      <c r="D168" s="2" t="s">
        <v>3</v>
      </c>
      <c r="E168" s="80">
        <f>E164</f>
        <v>8683.76</v>
      </c>
      <c r="F168" s="21">
        <f>H101</f>
        <v>0.023572546843365936</v>
      </c>
      <c r="G168" s="47">
        <f>G164</f>
        <v>6.860754038269539</v>
      </c>
      <c r="H168" s="235"/>
      <c r="I168" s="87">
        <f>E168*F168*H166*G168</f>
        <v>132012.18609944332</v>
      </c>
      <c r="J168" s="87">
        <f t="shared" si="1"/>
        <v>48.18444792629681</v>
      </c>
      <c r="K168" s="149"/>
    </row>
    <row r="169" spans="1:11" ht="16.5" customHeight="1">
      <c r="A169" s="39"/>
      <c r="B169" s="56"/>
      <c r="C169" s="246"/>
      <c r="D169" s="2" t="s">
        <v>39</v>
      </c>
      <c r="E169" s="80">
        <f>E165</f>
        <v>0</v>
      </c>
      <c r="F169" s="21">
        <f>H102</f>
        <v>0.04399550493073252</v>
      </c>
      <c r="G169" s="47">
        <f>G165</f>
        <v>8.454244325284016</v>
      </c>
      <c r="H169" s="236"/>
      <c r="I169" s="87">
        <f>E169*F169*H166*G169</f>
        <v>0</v>
      </c>
      <c r="J169" s="87">
        <f t="shared" si="1"/>
        <v>0</v>
      </c>
      <c r="K169" s="149"/>
    </row>
    <row r="170" spans="1:14" ht="16.5" customHeight="1">
      <c r="A170" s="39"/>
      <c r="B170" s="56"/>
      <c r="C170" s="244" t="s">
        <v>26</v>
      </c>
      <c r="D170" s="2" t="s">
        <v>21</v>
      </c>
      <c r="E170" s="80">
        <f>E162</f>
        <v>489.99999999999994</v>
      </c>
      <c r="F170" s="21">
        <f>I99</f>
        <v>0.2920659975209059</v>
      </c>
      <c r="G170" s="47">
        <f>G162</f>
        <v>9.713963125316523</v>
      </c>
      <c r="H170" s="234">
        <f>E153</f>
        <v>28</v>
      </c>
      <c r="I170" s="87">
        <f>E170*F170*H170*G170</f>
        <v>38925.26348865461</v>
      </c>
      <c r="J170" s="87">
        <f t="shared" si="1"/>
        <v>14.207721173358932</v>
      </c>
      <c r="K170" s="149"/>
      <c r="N170" s="18"/>
    </row>
    <row r="171" spans="1:11" ht="16.5" customHeight="1">
      <c r="A171" s="39"/>
      <c r="B171" s="56"/>
      <c r="C171" s="245"/>
      <c r="D171" s="2" t="s">
        <v>2</v>
      </c>
      <c r="E171" s="80">
        <f>E163</f>
        <v>1681.9071428571428</v>
      </c>
      <c r="F171" s="21">
        <f>I100</f>
        <v>0.5076045097296626</v>
      </c>
      <c r="G171" s="47">
        <f>G163</f>
        <v>12.401437507362312</v>
      </c>
      <c r="H171" s="235"/>
      <c r="I171" s="87">
        <f>E171*F171*H170*G171</f>
        <v>296454.15886736976</v>
      </c>
      <c r="J171" s="87">
        <f t="shared" si="1"/>
        <v>108.20576798658995</v>
      </c>
      <c r="K171" s="149"/>
    </row>
    <row r="172" spans="1:11" ht="16.5" customHeight="1">
      <c r="A172" s="39"/>
      <c r="B172" s="56"/>
      <c r="C172" s="245"/>
      <c r="D172" s="2" t="s">
        <v>3</v>
      </c>
      <c r="E172" s="80">
        <f>E164</f>
        <v>8683.76</v>
      </c>
      <c r="F172" s="21">
        <f>I101</f>
        <v>0.290082442309363</v>
      </c>
      <c r="G172" s="47">
        <f>G164</f>
        <v>6.860754038269539</v>
      </c>
      <c r="H172" s="235"/>
      <c r="I172" s="87">
        <f>E172*F172*H170*G172</f>
        <v>483903.91583701654</v>
      </c>
      <c r="J172" s="87">
        <f t="shared" si="1"/>
        <v>176.62492928051105</v>
      </c>
      <c r="K172" s="149"/>
    </row>
    <row r="173" spans="1:11" ht="16.5" customHeight="1">
      <c r="A173" s="39"/>
      <c r="B173" s="56"/>
      <c r="C173" s="246"/>
      <c r="D173" s="2" t="s">
        <v>39</v>
      </c>
      <c r="E173" s="80">
        <f>E165</f>
        <v>0</v>
      </c>
      <c r="F173" s="21">
        <f>I102</f>
        <v>0.27811611239213</v>
      </c>
      <c r="G173" s="47">
        <f>G165</f>
        <v>8.454244325284016</v>
      </c>
      <c r="H173" s="236"/>
      <c r="I173" s="87">
        <f>E173*F173*H170*G173</f>
        <v>0</v>
      </c>
      <c r="J173" s="87">
        <f t="shared" si="1"/>
        <v>0</v>
      </c>
      <c r="K173" s="149"/>
    </row>
    <row r="174" spans="1:11" ht="16.5" customHeight="1">
      <c r="A174" s="39"/>
      <c r="B174" s="56"/>
      <c r="C174" s="43" t="s">
        <v>4</v>
      </c>
      <c r="D174" s="48"/>
      <c r="E174" s="49"/>
      <c r="F174" s="48"/>
      <c r="G174" s="48"/>
      <c r="H174" s="45"/>
      <c r="I174" s="80">
        <f>SUM(I162:I173)</f>
        <v>4134943.0150632006</v>
      </c>
      <c r="J174" s="80">
        <f>SUM(J162:J173)</f>
        <v>1509.2542004980683</v>
      </c>
      <c r="K174" s="150"/>
    </row>
    <row r="175" spans="1:11" ht="16.5" customHeight="1">
      <c r="A175" s="39"/>
      <c r="B175" s="56"/>
      <c r="C175" s="106"/>
      <c r="D175" s="106"/>
      <c r="E175" s="106"/>
      <c r="F175" s="106"/>
      <c r="G175" s="106"/>
      <c r="H175" s="106"/>
      <c r="I175" s="106"/>
      <c r="J175" s="117"/>
      <c r="K175" s="117"/>
    </row>
    <row r="176" spans="1:10" ht="16.5" customHeight="1">
      <c r="A176" s="39"/>
      <c r="B176" s="66"/>
      <c r="C176" s="135" t="s">
        <v>76</v>
      </c>
      <c r="D176" s="106"/>
      <c r="E176" s="106"/>
      <c r="F176" s="106"/>
      <c r="G176" s="106"/>
      <c r="H176" s="106"/>
      <c r="I176" s="106"/>
      <c r="J176" s="106"/>
    </row>
    <row r="177" spans="1:14" ht="75" customHeight="1">
      <c r="A177" s="39"/>
      <c r="B177" s="56"/>
      <c r="C177" s="162" t="s">
        <v>36</v>
      </c>
      <c r="D177" s="162" t="s">
        <v>0</v>
      </c>
      <c r="E177" s="25" t="s">
        <v>84</v>
      </c>
      <c r="F177" s="25" t="s">
        <v>104</v>
      </c>
      <c r="G177" s="25" t="s">
        <v>125</v>
      </c>
      <c r="H177" s="25" t="s">
        <v>105</v>
      </c>
      <c r="I177" s="25" t="s">
        <v>106</v>
      </c>
      <c r="J177" s="25" t="s">
        <v>107</v>
      </c>
      <c r="K177" s="148"/>
      <c r="N177" s="18"/>
    </row>
    <row r="178" spans="1:14" ht="16.5" customHeight="1">
      <c r="A178" s="39"/>
      <c r="B178" s="56"/>
      <c r="C178" s="225" t="s">
        <v>24</v>
      </c>
      <c r="D178" s="2" t="s">
        <v>21</v>
      </c>
      <c r="E178" s="80">
        <f>J93</f>
        <v>714</v>
      </c>
      <c r="F178" s="21">
        <f>G103</f>
        <v>0.32988335037182664</v>
      </c>
      <c r="G178" s="47">
        <f>E117</f>
        <v>9.713963125316523</v>
      </c>
      <c r="H178" s="160">
        <f>E148</f>
        <v>195.47809326711555</v>
      </c>
      <c r="I178" s="87">
        <f>E178*F178*H178*G178</f>
        <v>447252.8876179912</v>
      </c>
      <c r="J178" s="87">
        <f aca="true" t="shared" si="2" ref="J178:J189">I178*365/1000000</f>
        <v>163.24730398056678</v>
      </c>
      <c r="K178" s="149"/>
      <c r="N178" s="18"/>
    </row>
    <row r="179" spans="1:11" ht="16.5" customHeight="1">
      <c r="A179" s="39"/>
      <c r="B179" s="56"/>
      <c r="C179" s="226"/>
      <c r="D179" s="2" t="s">
        <v>2</v>
      </c>
      <c r="E179" s="80">
        <f>J94</f>
        <v>2130.415714285714</v>
      </c>
      <c r="F179" s="21">
        <f>G104</f>
        <v>0.5015966685036652</v>
      </c>
      <c r="G179" s="47">
        <f>E118</f>
        <v>12.401437507362312</v>
      </c>
      <c r="H179" s="160">
        <f>E149</f>
        <v>182.44622038264117</v>
      </c>
      <c r="I179" s="87">
        <f>E179*F179*H179*G179</f>
        <v>2417830.7695459547</v>
      </c>
      <c r="J179" s="87">
        <f t="shared" si="2"/>
        <v>882.5082308842734</v>
      </c>
      <c r="K179" s="149"/>
    </row>
    <row r="180" spans="1:11" ht="16.5" customHeight="1">
      <c r="A180" s="39"/>
      <c r="B180" s="56"/>
      <c r="C180" s="226"/>
      <c r="D180" s="2" t="s">
        <v>3</v>
      </c>
      <c r="E180" s="80">
        <f>J95</f>
        <v>8158.164</v>
      </c>
      <c r="F180" s="21">
        <f>G105</f>
        <v>0.43510194650896905</v>
      </c>
      <c r="G180" s="47">
        <f>E119</f>
        <v>6.860754038269539</v>
      </c>
      <c r="H180" s="160">
        <f>E150</f>
        <v>210.51486967227828</v>
      </c>
      <c r="I180" s="87">
        <f>E180*F180*H180*G180</f>
        <v>5126702.132662795</v>
      </c>
      <c r="J180" s="87">
        <f t="shared" si="2"/>
        <v>1871.2462784219201</v>
      </c>
      <c r="K180" s="149"/>
    </row>
    <row r="181" spans="1:11" ht="16.5" customHeight="1">
      <c r="A181" s="39"/>
      <c r="B181" s="56"/>
      <c r="C181" s="227"/>
      <c r="D181" s="2" t="s">
        <v>39</v>
      </c>
      <c r="E181" s="80">
        <f>J96</f>
        <v>2054.0159999999996</v>
      </c>
      <c r="F181" s="21">
        <f>G106</f>
        <v>0.5316853957784685</v>
      </c>
      <c r="G181" s="47">
        <f>E120</f>
        <v>8.454244325284016</v>
      </c>
      <c r="H181" s="160">
        <f>E151</f>
        <v>201.7218652879325</v>
      </c>
      <c r="I181" s="87">
        <f>E181*F181*H181*G181</f>
        <v>1862457.295938097</v>
      </c>
      <c r="J181" s="87">
        <f t="shared" si="2"/>
        <v>679.7969130174054</v>
      </c>
      <c r="K181" s="149"/>
    </row>
    <row r="182" spans="1:14" ht="16.5" customHeight="1">
      <c r="A182" s="39"/>
      <c r="B182" s="56"/>
      <c r="C182" s="225" t="s">
        <v>25</v>
      </c>
      <c r="D182" s="2" t="s">
        <v>21</v>
      </c>
      <c r="E182" s="80">
        <f>E178</f>
        <v>714</v>
      </c>
      <c r="F182" s="21">
        <f>H103</f>
        <v>0.03056783463125952</v>
      </c>
      <c r="G182" s="47">
        <f>G178</f>
        <v>9.713963125316523</v>
      </c>
      <c r="H182" s="228">
        <f>E152</f>
        <v>94</v>
      </c>
      <c r="I182" s="87">
        <f>E182*F182*H182*G182</f>
        <v>19929.077273669245</v>
      </c>
      <c r="J182" s="87">
        <f t="shared" si="2"/>
        <v>7.274113204889274</v>
      </c>
      <c r="K182" s="149"/>
      <c r="N182" s="18"/>
    </row>
    <row r="183" spans="1:11" ht="16.5" customHeight="1">
      <c r="A183" s="39"/>
      <c r="B183" s="56"/>
      <c r="C183" s="226"/>
      <c r="D183" s="2" t="s">
        <v>2</v>
      </c>
      <c r="E183" s="80">
        <f>E179</f>
        <v>2130.415714285714</v>
      </c>
      <c r="F183" s="21">
        <f>H104</f>
        <v>0.02582842803906626</v>
      </c>
      <c r="G183" s="47">
        <f>G179</f>
        <v>12.401437507362312</v>
      </c>
      <c r="H183" s="229"/>
      <c r="I183" s="87">
        <f>E183*F183*H182*G183</f>
        <v>64144.91215336358</v>
      </c>
      <c r="J183" s="87">
        <f t="shared" si="2"/>
        <v>23.412892935977705</v>
      </c>
      <c r="K183" s="149"/>
    </row>
    <row r="184" spans="1:11" ht="16.5" customHeight="1">
      <c r="A184" s="39"/>
      <c r="B184" s="56"/>
      <c r="C184" s="226"/>
      <c r="D184" s="2" t="s">
        <v>3</v>
      </c>
      <c r="E184" s="80">
        <f>E180</f>
        <v>8158.164</v>
      </c>
      <c r="F184" s="21">
        <f>H105</f>
        <v>0.024446010057261904</v>
      </c>
      <c r="G184" s="47">
        <f>G180</f>
        <v>6.860754038269539</v>
      </c>
      <c r="H184" s="229"/>
      <c r="I184" s="87">
        <f>E184*F184*H182*G184</f>
        <v>128617.51699113059</v>
      </c>
      <c r="J184" s="87">
        <f t="shared" si="2"/>
        <v>46.94539370176266</v>
      </c>
      <c r="K184" s="149"/>
    </row>
    <row r="185" spans="1:11" ht="16.5" customHeight="1">
      <c r="A185" s="39"/>
      <c r="B185" s="56"/>
      <c r="C185" s="227"/>
      <c r="D185" s="2" t="s">
        <v>39</v>
      </c>
      <c r="E185" s="80">
        <f>E181</f>
        <v>2054.0159999999996</v>
      </c>
      <c r="F185" s="21">
        <f>H106</f>
        <v>0.049183320301521026</v>
      </c>
      <c r="G185" s="47">
        <f>G181</f>
        <v>8.454244325284016</v>
      </c>
      <c r="H185" s="230"/>
      <c r="I185" s="87">
        <f>E185*F185*H182*G185</f>
        <v>80283.13343388717</v>
      </c>
      <c r="J185" s="87">
        <f t="shared" si="2"/>
        <v>29.303343703368817</v>
      </c>
      <c r="K185" s="149"/>
    </row>
    <row r="186" spans="1:14" ht="16.5" customHeight="1">
      <c r="A186" s="39"/>
      <c r="B186" s="56"/>
      <c r="C186" s="225" t="s">
        <v>26</v>
      </c>
      <c r="D186" s="2" t="s">
        <v>21</v>
      </c>
      <c r="E186" s="80">
        <f>E178</f>
        <v>714</v>
      </c>
      <c r="F186" s="21">
        <f>I103</f>
        <v>0.2889116742446808</v>
      </c>
      <c r="G186" s="47">
        <f>G178</f>
        <v>9.713963125316523</v>
      </c>
      <c r="H186" s="228">
        <f>E153</f>
        <v>28</v>
      </c>
      <c r="I186" s="87">
        <f>E186*F186*H186*G186</f>
        <v>56107.09518292508</v>
      </c>
      <c r="J186" s="87">
        <f t="shared" si="2"/>
        <v>20.479089741767652</v>
      </c>
      <c r="K186" s="149"/>
      <c r="N186" s="18"/>
    </row>
    <row r="187" spans="1:11" ht="16.5" customHeight="1">
      <c r="A187" s="39"/>
      <c r="B187" s="56"/>
      <c r="C187" s="226"/>
      <c r="D187" s="2" t="s">
        <v>2</v>
      </c>
      <c r="E187" s="80">
        <f>E179</f>
        <v>2130.415714285714</v>
      </c>
      <c r="F187" s="21">
        <f>I104</f>
        <v>0.19186440974724392</v>
      </c>
      <c r="G187" s="47">
        <f>G179</f>
        <v>12.401437507362312</v>
      </c>
      <c r="H187" s="229"/>
      <c r="I187" s="87">
        <f>E187*F187*H186*G187</f>
        <v>141934.78337842476</v>
      </c>
      <c r="J187" s="87">
        <f t="shared" si="2"/>
        <v>51.80619593312504</v>
      </c>
      <c r="K187" s="149"/>
    </row>
    <row r="188" spans="1:11" ht="16.5" customHeight="1">
      <c r="A188" s="39"/>
      <c r="B188" s="56"/>
      <c r="C188" s="226"/>
      <c r="D188" s="2" t="s">
        <v>3</v>
      </c>
      <c r="E188" s="80">
        <f>E180</f>
        <v>8158.164</v>
      </c>
      <c r="F188" s="21">
        <f>I105</f>
        <v>0.06095625300788467</v>
      </c>
      <c r="G188" s="47">
        <f>G180</f>
        <v>6.860754038269539</v>
      </c>
      <c r="H188" s="229"/>
      <c r="I188" s="87">
        <f>E188*F188*H186*G188</f>
        <v>95530.17553332302</v>
      </c>
      <c r="J188" s="87">
        <f t="shared" si="2"/>
        <v>34.86851406966291</v>
      </c>
      <c r="K188" s="149"/>
    </row>
    <row r="189" spans="1:11" ht="16.5" customHeight="1">
      <c r="A189" s="39"/>
      <c r="B189" s="56"/>
      <c r="C189" s="227"/>
      <c r="D189" s="2" t="s">
        <v>39</v>
      </c>
      <c r="E189" s="80">
        <f>E181</f>
        <v>2054.0159999999996</v>
      </c>
      <c r="F189" s="21">
        <f>I106</f>
        <v>0.10043288566571104</v>
      </c>
      <c r="G189" s="47">
        <f>G181</f>
        <v>8.454244325284016</v>
      </c>
      <c r="H189" s="230"/>
      <c r="I189" s="87">
        <f>E189*F189*H186*G189</f>
        <v>48832.908237941454</v>
      </c>
      <c r="J189" s="87">
        <f t="shared" si="2"/>
        <v>17.82401150684863</v>
      </c>
      <c r="K189" s="149"/>
    </row>
    <row r="190" spans="1:11" ht="16.5" customHeight="1">
      <c r="A190" s="39"/>
      <c r="B190" s="56"/>
      <c r="C190" s="43" t="s">
        <v>4</v>
      </c>
      <c r="D190" s="48"/>
      <c r="E190" s="49"/>
      <c r="F190" s="48"/>
      <c r="G190" s="48"/>
      <c r="H190" s="45"/>
      <c r="I190" s="80">
        <f>SUM(I178:I189)</f>
        <v>10489622.687949501</v>
      </c>
      <c r="J190" s="80">
        <f>SUM(J178:J189)</f>
        <v>3828.712281101568</v>
      </c>
      <c r="K190" s="150"/>
    </row>
    <row r="191" spans="1:11" ht="16.5" customHeight="1">
      <c r="A191" s="39"/>
      <c r="B191" s="56"/>
      <c r="C191" s="117"/>
      <c r="D191" s="137"/>
      <c r="E191" s="117"/>
      <c r="F191" s="117"/>
      <c r="G191" s="117"/>
      <c r="H191" s="106"/>
      <c r="I191" s="117"/>
      <c r="J191" s="124"/>
      <c r="K191" s="124"/>
    </row>
    <row r="192" spans="1:10" ht="16.5" customHeight="1">
      <c r="A192" s="39"/>
      <c r="B192" s="66"/>
      <c r="C192" s="135" t="s">
        <v>171</v>
      </c>
      <c r="D192" s="106"/>
      <c r="E192" s="106"/>
      <c r="F192" s="106"/>
      <c r="G192" s="106"/>
      <c r="H192" s="106"/>
      <c r="I192" s="106"/>
      <c r="J192" s="106"/>
    </row>
    <row r="193" spans="1:14" ht="75" customHeight="1">
      <c r="A193" s="39"/>
      <c r="B193" s="56"/>
      <c r="C193" s="162" t="s">
        <v>36</v>
      </c>
      <c r="D193" s="162" t="s">
        <v>0</v>
      </c>
      <c r="E193" s="25" t="s">
        <v>84</v>
      </c>
      <c r="F193" s="25" t="s">
        <v>117</v>
      </c>
      <c r="G193" s="25" t="s">
        <v>124</v>
      </c>
      <c r="H193" s="25" t="s">
        <v>105</v>
      </c>
      <c r="I193" s="25" t="s">
        <v>175</v>
      </c>
      <c r="J193" s="25" t="s">
        <v>176</v>
      </c>
      <c r="K193" s="148"/>
      <c r="N193" s="18"/>
    </row>
    <row r="194" spans="1:14" ht="16.5" customHeight="1">
      <c r="A194" s="39"/>
      <c r="B194" s="56"/>
      <c r="C194" s="225" t="s">
        <v>24</v>
      </c>
      <c r="D194" s="2" t="s">
        <v>21</v>
      </c>
      <c r="E194" s="80">
        <f>I93</f>
        <v>476</v>
      </c>
      <c r="F194" s="21">
        <f>F162</f>
        <v>0.1969575062539377</v>
      </c>
      <c r="G194" s="47">
        <f>E113</f>
        <v>9.713963125316523</v>
      </c>
      <c r="H194" s="160">
        <f>E148</f>
        <v>195.47809326711555</v>
      </c>
      <c r="I194" s="87">
        <f>E194*F194*H194*G194</f>
        <v>178022.1469413802</v>
      </c>
      <c r="J194" s="87">
        <f aca="true" t="shared" si="3" ref="J194:J205">I194*365/1000000</f>
        <v>64.97808363360377</v>
      </c>
      <c r="K194" s="149"/>
      <c r="N194" s="18"/>
    </row>
    <row r="195" spans="1:11" ht="16.5" customHeight="1">
      <c r="A195" s="39"/>
      <c r="B195" s="56"/>
      <c r="C195" s="226"/>
      <c r="D195" s="2" t="s">
        <v>2</v>
      </c>
      <c r="E195" s="80">
        <f>I94</f>
        <v>1420.2771428571427</v>
      </c>
      <c r="F195" s="21">
        <f aca="true" t="shared" si="4" ref="F195:F205">F163</f>
        <v>0.22657883524536926</v>
      </c>
      <c r="G195" s="47">
        <f>E114</f>
        <v>12.401437507362312</v>
      </c>
      <c r="H195" s="160">
        <f>E149</f>
        <v>182.44622038264117</v>
      </c>
      <c r="I195" s="87">
        <f>E195*F195*H195*G195</f>
        <v>728113.9262991126</v>
      </c>
      <c r="J195" s="87">
        <f t="shared" si="3"/>
        <v>265.7615830991761</v>
      </c>
      <c r="K195" s="149"/>
    </row>
    <row r="196" spans="1:11" ht="16.5" customHeight="1">
      <c r="A196" s="39"/>
      <c r="B196" s="56"/>
      <c r="C196" s="226"/>
      <c r="D196" s="2" t="s">
        <v>3</v>
      </c>
      <c r="E196" s="80">
        <f>I95</f>
        <v>5438.776000000001</v>
      </c>
      <c r="F196" s="21">
        <f t="shared" si="4"/>
        <v>0.16726555304763727</v>
      </c>
      <c r="G196" s="47">
        <f>E115</f>
        <v>6.860754038269539</v>
      </c>
      <c r="H196" s="160">
        <f>E150</f>
        <v>210.51486967227828</v>
      </c>
      <c r="I196" s="87">
        <f>E196*F196*H196*G196</f>
        <v>1313899.9942590345</v>
      </c>
      <c r="J196" s="87">
        <f t="shared" si="3"/>
        <v>479.5734979045476</v>
      </c>
      <c r="K196" s="149"/>
    </row>
    <row r="197" spans="1:11" ht="16.5" customHeight="1">
      <c r="A197" s="39"/>
      <c r="B197" s="56"/>
      <c r="C197" s="227"/>
      <c r="D197" s="2" t="s">
        <v>39</v>
      </c>
      <c r="E197" s="80">
        <f>I96</f>
        <v>1369.344</v>
      </c>
      <c r="F197" s="21">
        <f t="shared" si="4"/>
        <v>0.2329462573913115</v>
      </c>
      <c r="G197" s="47">
        <f>E116</f>
        <v>8.454244325284016</v>
      </c>
      <c r="H197" s="160">
        <f>E151</f>
        <v>201.7218652879325</v>
      </c>
      <c r="I197" s="87">
        <f>E197*F197*H197*G197</f>
        <v>543996.4561558011</v>
      </c>
      <c r="J197" s="87">
        <f t="shared" si="3"/>
        <v>198.5587064968674</v>
      </c>
      <c r="K197" s="149"/>
    </row>
    <row r="198" spans="1:14" ht="16.5" customHeight="1">
      <c r="A198" s="39"/>
      <c r="B198" s="56"/>
      <c r="C198" s="225" t="s">
        <v>25</v>
      </c>
      <c r="D198" s="2" t="s">
        <v>21</v>
      </c>
      <c r="E198" s="80">
        <f>E194</f>
        <v>476</v>
      </c>
      <c r="F198" s="21">
        <f t="shared" si="4"/>
        <v>0.025952948022645174</v>
      </c>
      <c r="G198" s="47">
        <f>G194</f>
        <v>9.713963125316523</v>
      </c>
      <c r="H198" s="228">
        <f>E152</f>
        <v>94</v>
      </c>
      <c r="I198" s="87">
        <f>E198*F198*H198*G198</f>
        <v>11280.229972933603</v>
      </c>
      <c r="J198" s="87">
        <f t="shared" si="3"/>
        <v>4.117283940120765</v>
      </c>
      <c r="K198" s="149"/>
      <c r="N198" s="18"/>
    </row>
    <row r="199" spans="1:11" ht="16.5" customHeight="1">
      <c r="A199" s="39"/>
      <c r="B199" s="56"/>
      <c r="C199" s="226"/>
      <c r="D199" s="2" t="s">
        <v>2</v>
      </c>
      <c r="E199" s="80">
        <f>E195</f>
        <v>1420.2771428571427</v>
      </c>
      <c r="F199" s="21">
        <f t="shared" si="4"/>
        <v>0.014644929063032828</v>
      </c>
      <c r="G199" s="47">
        <f>G195</f>
        <v>12.401437507362312</v>
      </c>
      <c r="H199" s="229"/>
      <c r="I199" s="87">
        <f>E199*F199*H198*G199</f>
        <v>24247.125088155197</v>
      </c>
      <c r="J199" s="87">
        <f t="shared" si="3"/>
        <v>8.850200657176647</v>
      </c>
      <c r="K199" s="149"/>
    </row>
    <row r="200" spans="1:11" ht="16.5" customHeight="1">
      <c r="A200" s="39"/>
      <c r="B200" s="56"/>
      <c r="C200" s="226"/>
      <c r="D200" s="2" t="s">
        <v>3</v>
      </c>
      <c r="E200" s="80">
        <f>E196</f>
        <v>5438.776000000001</v>
      </c>
      <c r="F200" s="21">
        <f t="shared" si="4"/>
        <v>0.023572546843365936</v>
      </c>
      <c r="G200" s="47">
        <f>G196</f>
        <v>6.860754038269539</v>
      </c>
      <c r="H200" s="229"/>
      <c r="I200" s="87">
        <f>E200*F200*H198*G200</f>
        <v>82681.31655701977</v>
      </c>
      <c r="J200" s="87">
        <f t="shared" si="3"/>
        <v>30.17868054331222</v>
      </c>
      <c r="K200" s="149"/>
    </row>
    <row r="201" spans="1:11" ht="16.5" customHeight="1">
      <c r="A201" s="39"/>
      <c r="B201" s="56"/>
      <c r="C201" s="227"/>
      <c r="D201" s="2" t="s">
        <v>39</v>
      </c>
      <c r="E201" s="80">
        <f>E197</f>
        <v>1369.344</v>
      </c>
      <c r="F201" s="21">
        <f t="shared" si="4"/>
        <v>0.04399550493073252</v>
      </c>
      <c r="G201" s="47">
        <f>G197</f>
        <v>8.454244325284016</v>
      </c>
      <c r="H201" s="230"/>
      <c r="I201" s="87">
        <f>E201*F201*H198*G201</f>
        <v>47876.623906797766</v>
      </c>
      <c r="J201" s="87">
        <f t="shared" si="3"/>
        <v>17.474967725981184</v>
      </c>
      <c r="K201" s="149"/>
    </row>
    <row r="202" spans="1:14" ht="16.5" customHeight="1">
      <c r="A202" s="39"/>
      <c r="B202" s="56"/>
      <c r="C202" s="225" t="s">
        <v>26</v>
      </c>
      <c r="D202" s="2" t="s">
        <v>21</v>
      </c>
      <c r="E202" s="80">
        <f>E194</f>
        <v>476</v>
      </c>
      <c r="F202" s="21">
        <f t="shared" si="4"/>
        <v>0.2920659975209059</v>
      </c>
      <c r="G202" s="47">
        <f>G194</f>
        <v>9.713963125316523</v>
      </c>
      <c r="H202" s="228">
        <f>E153</f>
        <v>28</v>
      </c>
      <c r="I202" s="87">
        <f>E202*F202*H202*G202</f>
        <v>37813.11310326448</v>
      </c>
      <c r="J202" s="87">
        <f t="shared" si="3"/>
        <v>13.801786282691534</v>
      </c>
      <c r="K202" s="149"/>
      <c r="N202" s="18"/>
    </row>
    <row r="203" spans="1:11" ht="16.5" customHeight="1">
      <c r="A203" s="39"/>
      <c r="B203" s="56"/>
      <c r="C203" s="226"/>
      <c r="D203" s="2" t="s">
        <v>2</v>
      </c>
      <c r="E203" s="80">
        <f>E195</f>
        <v>1420.2771428571427</v>
      </c>
      <c r="F203" s="21">
        <f t="shared" si="4"/>
        <v>0.5076045097296626</v>
      </c>
      <c r="G203" s="47">
        <f>G195</f>
        <v>12.401437507362312</v>
      </c>
      <c r="H203" s="229"/>
      <c r="I203" s="87">
        <f>E203*F203*H202*G203</f>
        <v>250339.06748800108</v>
      </c>
      <c r="J203" s="87">
        <f t="shared" si="3"/>
        <v>91.37375963312039</v>
      </c>
      <c r="K203" s="149"/>
    </row>
    <row r="204" spans="1:11" ht="16.5" customHeight="1">
      <c r="A204" s="39"/>
      <c r="B204" s="56"/>
      <c r="C204" s="226"/>
      <c r="D204" s="2" t="s">
        <v>3</v>
      </c>
      <c r="E204" s="80">
        <f>E196</f>
        <v>5438.776000000001</v>
      </c>
      <c r="F204" s="21">
        <f t="shared" si="4"/>
        <v>0.290082442309363</v>
      </c>
      <c r="G204" s="47">
        <f>G196</f>
        <v>6.860754038269539</v>
      </c>
      <c r="H204" s="229"/>
      <c r="I204" s="87">
        <f>E204*F204*H202*G204</f>
        <v>303076.6630768683</v>
      </c>
      <c r="J204" s="87">
        <f t="shared" si="3"/>
        <v>110.62298202305692</v>
      </c>
      <c r="K204" s="149"/>
    </row>
    <row r="205" spans="1:11" ht="16.5" customHeight="1">
      <c r="A205" s="39"/>
      <c r="B205" s="56"/>
      <c r="C205" s="227"/>
      <c r="D205" s="2" t="s">
        <v>39</v>
      </c>
      <c r="E205" s="80">
        <f>E197</f>
        <v>1369.344</v>
      </c>
      <c r="F205" s="21">
        <f t="shared" si="4"/>
        <v>0.27811611239213</v>
      </c>
      <c r="G205" s="47">
        <f>G197</f>
        <v>8.454244325284016</v>
      </c>
      <c r="H205" s="230"/>
      <c r="I205" s="87">
        <f>E205*F205*H202*G205</f>
        <v>90151.20565948708</v>
      </c>
      <c r="J205" s="87">
        <f t="shared" si="3"/>
        <v>32.90519006571278</v>
      </c>
      <c r="K205" s="149"/>
    </row>
    <row r="206" spans="1:11" ht="16.5" customHeight="1">
      <c r="A206" s="39"/>
      <c r="B206" s="56"/>
      <c r="C206" s="43" t="s">
        <v>4</v>
      </c>
      <c r="D206" s="48"/>
      <c r="E206" s="49"/>
      <c r="F206" s="48"/>
      <c r="G206" s="48"/>
      <c r="H206" s="45"/>
      <c r="I206" s="80">
        <f>SUM(I194:I205)</f>
        <v>3611497.868507856</v>
      </c>
      <c r="J206" s="80">
        <f>SUM(J194:J205)</f>
        <v>1318.1967220053675</v>
      </c>
      <c r="K206" s="150"/>
    </row>
    <row r="207" spans="1:11" ht="16.5" customHeight="1">
      <c r="A207" s="39"/>
      <c r="B207" s="56"/>
      <c r="C207" s="117"/>
      <c r="D207" s="137"/>
      <c r="E207" s="117"/>
      <c r="F207" s="117"/>
      <c r="G207" s="117"/>
      <c r="H207" s="106"/>
      <c r="I207" s="117"/>
      <c r="J207" s="124"/>
      <c r="K207" s="124"/>
    </row>
    <row r="208" spans="1:11" ht="16.5" customHeight="1" thickBot="1">
      <c r="A208" s="39"/>
      <c r="B208" s="66"/>
      <c r="C208" s="105" t="s">
        <v>118</v>
      </c>
      <c r="D208" s="106"/>
      <c r="E208" s="106"/>
      <c r="F208" s="106"/>
      <c r="G208" s="106"/>
      <c r="H208" s="106"/>
      <c r="I208" s="106"/>
      <c r="J208" s="117"/>
      <c r="K208" s="117"/>
    </row>
    <row r="209" spans="1:11" ht="32.25" customHeight="1">
      <c r="A209" s="39"/>
      <c r="B209" s="56"/>
      <c r="C209" s="57" t="s">
        <v>0</v>
      </c>
      <c r="D209" s="58" t="s">
        <v>97</v>
      </c>
      <c r="E209" s="122"/>
      <c r="F209" s="122"/>
      <c r="G209" s="122"/>
      <c r="H209" s="122"/>
      <c r="I209" s="106"/>
      <c r="J209" s="122"/>
      <c r="K209" s="122"/>
    </row>
    <row r="210" spans="1:11" ht="16.5" customHeight="1">
      <c r="A210" s="39"/>
      <c r="B210" s="56"/>
      <c r="C210" s="59" t="s">
        <v>21</v>
      </c>
      <c r="D210" s="94">
        <f>J162+J166+J170+J178+J182+J186+J194+J198+J202</f>
        <v>359.2329662240681</v>
      </c>
      <c r="E210" s="138"/>
      <c r="F210" s="132"/>
      <c r="G210" s="139"/>
      <c r="H210" s="124"/>
      <c r="I210" s="106"/>
      <c r="J210" s="124"/>
      <c r="K210" s="124"/>
    </row>
    <row r="211" spans="1:11" ht="16.5" customHeight="1">
      <c r="A211" s="39"/>
      <c r="B211" s="56"/>
      <c r="C211" s="59" t="s">
        <v>2</v>
      </c>
      <c r="D211" s="94">
        <f>J163+J167+J171+J179+J183+J187+J195+J199+J203</f>
        <v>1757.1167961040676</v>
      </c>
      <c r="E211" s="138"/>
      <c r="F211" s="132"/>
      <c r="G211" s="139"/>
      <c r="H211" s="124"/>
      <c r="I211" s="106"/>
      <c r="J211" s="124"/>
      <c r="K211" s="124"/>
    </row>
    <row r="212" spans="1:11" ht="16.5" customHeight="1">
      <c r="A212" s="39"/>
      <c r="B212" s="56"/>
      <c r="C212" s="59" t="s">
        <v>3</v>
      </c>
      <c r="D212" s="94">
        <f>J164+J168+J172+J180+J184+J188+J196+J200+J204</f>
        <v>3563.950308760684</v>
      </c>
      <c r="E212" s="138"/>
      <c r="F212" s="132"/>
      <c r="G212" s="139"/>
      <c r="H212" s="124"/>
      <c r="I212" s="106"/>
      <c r="J212" s="124"/>
      <c r="K212" s="124"/>
    </row>
    <row r="213" spans="1:11" ht="16.5" customHeight="1">
      <c r="A213" s="39"/>
      <c r="B213" s="56"/>
      <c r="C213" s="59" t="s">
        <v>39</v>
      </c>
      <c r="D213" s="94">
        <f>J165+J169+J173+J181+J185+J189+J197+J201+J205</f>
        <v>975.863132516184</v>
      </c>
      <c r="E213" s="138"/>
      <c r="F213" s="117"/>
      <c r="G213" s="139"/>
      <c r="H213" s="124"/>
      <c r="I213" s="106"/>
      <c r="J213" s="124"/>
      <c r="K213" s="124"/>
    </row>
    <row r="214" spans="1:11" ht="16.5" customHeight="1" thickBot="1">
      <c r="A214" s="39"/>
      <c r="B214" s="56"/>
      <c r="C214" s="60" t="s">
        <v>4</v>
      </c>
      <c r="D214" s="95">
        <f>SUM(D210:D213)</f>
        <v>6656.163203605003</v>
      </c>
      <c r="E214" s="117"/>
      <c r="F214" s="117"/>
      <c r="G214" s="117"/>
      <c r="H214" s="124"/>
      <c r="I214" s="106"/>
      <c r="J214" s="137"/>
      <c r="K214" s="137"/>
    </row>
    <row r="215" spans="1:10" ht="16.5" customHeight="1">
      <c r="A215" s="39"/>
      <c r="B215" s="56"/>
      <c r="C215" s="106"/>
      <c r="D215" s="106"/>
      <c r="E215" s="106"/>
      <c r="F215" s="106"/>
      <c r="G215" s="106"/>
      <c r="H215" s="106"/>
      <c r="I215" s="106"/>
      <c r="J215" s="106"/>
    </row>
    <row r="216" spans="1:2" s="106" customFormat="1" ht="0.75" customHeight="1">
      <c r="A216" s="128"/>
      <c r="B216" s="117"/>
    </row>
    <row r="217" spans="1:15" ht="16.5" customHeight="1">
      <c r="A217" s="39"/>
      <c r="B217" s="106"/>
      <c r="C217" s="106"/>
      <c r="D217" s="106"/>
      <c r="E217" s="106"/>
      <c r="F217" s="106"/>
      <c r="G217" s="106"/>
      <c r="H217" s="106"/>
      <c r="I217" s="106"/>
      <c r="J217" s="114" t="s">
        <v>119</v>
      </c>
      <c r="K217" s="114"/>
      <c r="O217" s="16"/>
    </row>
    <row r="218" spans="1:15" ht="21" customHeight="1">
      <c r="A218" s="39"/>
      <c r="B218" s="65" t="s">
        <v>162</v>
      </c>
      <c r="C218" s="56"/>
      <c r="D218" s="56"/>
      <c r="E218" s="56"/>
      <c r="F218" s="56"/>
      <c r="G218" s="56"/>
      <c r="H218" s="56"/>
      <c r="I218" s="56"/>
      <c r="J218" s="56"/>
      <c r="K218" s="117"/>
      <c r="O218" s="16"/>
    </row>
    <row r="219" spans="1:15" ht="12" customHeight="1">
      <c r="A219" s="39"/>
      <c r="B219" s="56"/>
      <c r="C219" s="136"/>
      <c r="D219" s="106"/>
      <c r="E219" s="106"/>
      <c r="F219" s="106"/>
      <c r="G219" s="106"/>
      <c r="H219" s="106"/>
      <c r="I219" s="106"/>
      <c r="J219" s="106"/>
      <c r="O219" s="16"/>
    </row>
    <row r="220" spans="1:10" ht="16.5" customHeight="1">
      <c r="A220" s="39"/>
      <c r="B220" s="66"/>
      <c r="C220" s="135" t="s">
        <v>160</v>
      </c>
      <c r="D220" s="106"/>
      <c r="E220" s="106"/>
      <c r="F220" s="106"/>
      <c r="G220" s="106"/>
      <c r="H220" s="106"/>
      <c r="I220" s="106"/>
      <c r="J220" s="106"/>
    </row>
    <row r="221" spans="1:11" ht="75" customHeight="1">
      <c r="A221" s="39"/>
      <c r="B221" s="56"/>
      <c r="C221" s="162" t="s">
        <v>36</v>
      </c>
      <c r="D221" s="162" t="s">
        <v>0</v>
      </c>
      <c r="E221" s="25" t="s">
        <v>83</v>
      </c>
      <c r="F221" s="25" t="s">
        <v>103</v>
      </c>
      <c r="G221" s="25" t="s">
        <v>124</v>
      </c>
      <c r="H221" s="25" t="s">
        <v>105</v>
      </c>
      <c r="I221" s="25" t="s">
        <v>177</v>
      </c>
      <c r="J221" s="25" t="s">
        <v>178</v>
      </c>
      <c r="K221" s="148"/>
    </row>
    <row r="222" spans="1:11" ht="16.5" customHeight="1">
      <c r="A222" s="39"/>
      <c r="B222" s="56"/>
      <c r="C222" s="225" t="s">
        <v>24</v>
      </c>
      <c r="D222" s="2" t="s">
        <v>21</v>
      </c>
      <c r="E222" s="80">
        <f>G81</f>
        <v>1680</v>
      </c>
      <c r="F222" s="21">
        <f>G99</f>
        <v>0.1969575062539377</v>
      </c>
      <c r="G222" s="47">
        <f>E113</f>
        <v>9.713963125316523</v>
      </c>
      <c r="H222" s="85">
        <f>E148</f>
        <v>195.47809326711555</v>
      </c>
      <c r="I222" s="87">
        <f>E222*F222*H222*G222</f>
        <v>628313.4597931067</v>
      </c>
      <c r="J222" s="87">
        <f aca="true" t="shared" si="5" ref="J222:J233">I222*365/1000000</f>
        <v>229.33441282448393</v>
      </c>
      <c r="K222" s="149"/>
    </row>
    <row r="223" spans="1:11" ht="16.5" customHeight="1">
      <c r="A223" s="39"/>
      <c r="B223" s="56"/>
      <c r="C223" s="226"/>
      <c r="D223" s="2" t="s">
        <v>2</v>
      </c>
      <c r="E223" s="80">
        <f>G82</f>
        <v>5232.599999999999</v>
      </c>
      <c r="F223" s="21">
        <f>G100</f>
        <v>0.22657883524536926</v>
      </c>
      <c r="G223" s="47">
        <f>E114</f>
        <v>12.401437507362312</v>
      </c>
      <c r="H223" s="85">
        <f>E149</f>
        <v>182.44622038264117</v>
      </c>
      <c r="I223" s="87">
        <f>E223*F223*H223*G223</f>
        <v>2682524.9916283097</v>
      </c>
      <c r="J223" s="87">
        <f t="shared" si="5"/>
        <v>979.1216219443331</v>
      </c>
      <c r="K223" s="149"/>
    </row>
    <row r="224" spans="1:11" ht="16.5" customHeight="1">
      <c r="A224" s="39"/>
      <c r="B224" s="56"/>
      <c r="C224" s="226"/>
      <c r="D224" s="2" t="s">
        <v>3</v>
      </c>
      <c r="E224" s="80">
        <f>G83</f>
        <v>22280.7</v>
      </c>
      <c r="F224" s="21">
        <f>G101</f>
        <v>0.16726555304763727</v>
      </c>
      <c r="G224" s="47">
        <f>E115</f>
        <v>6.860754038269539</v>
      </c>
      <c r="H224" s="85">
        <f>E150</f>
        <v>210.51486967227828</v>
      </c>
      <c r="I224" s="87">
        <f>E224*F224*H224*G224</f>
        <v>5382573.505893104</v>
      </c>
      <c r="J224" s="87">
        <f t="shared" si="5"/>
        <v>1964.6393296509827</v>
      </c>
      <c r="K224" s="149"/>
    </row>
    <row r="225" spans="1:11" ht="16.5" customHeight="1">
      <c r="A225" s="39"/>
      <c r="B225" s="56"/>
      <c r="C225" s="227"/>
      <c r="D225" s="2" t="s">
        <v>39</v>
      </c>
      <c r="E225" s="80">
        <f>G84</f>
        <v>3423.3599999999997</v>
      </c>
      <c r="F225" s="21">
        <f>G102</f>
        <v>0.2329462573913115</v>
      </c>
      <c r="G225" s="47">
        <f>E116</f>
        <v>8.454244325284016</v>
      </c>
      <c r="H225" s="85">
        <f>E151</f>
        <v>201.7218652879325</v>
      </c>
      <c r="I225" s="87">
        <f>E225*F225*H225*G225</f>
        <v>1359991.1403895025</v>
      </c>
      <c r="J225" s="87">
        <f t="shared" si="5"/>
        <v>496.39676624216844</v>
      </c>
      <c r="K225" s="149"/>
    </row>
    <row r="226" spans="1:11" ht="16.5" customHeight="1">
      <c r="A226" s="39"/>
      <c r="B226" s="56"/>
      <c r="C226" s="225" t="s">
        <v>25</v>
      </c>
      <c r="D226" s="2" t="s">
        <v>21</v>
      </c>
      <c r="E226" s="80">
        <f>E222</f>
        <v>1680</v>
      </c>
      <c r="F226" s="21">
        <f>H99</f>
        <v>0.025952948022645174</v>
      </c>
      <c r="G226" s="47">
        <f>G222</f>
        <v>9.713963125316523</v>
      </c>
      <c r="H226" s="228">
        <f>E152</f>
        <v>94</v>
      </c>
      <c r="I226" s="87">
        <f>E226*F226*H226*G226</f>
        <v>39812.57637505977</v>
      </c>
      <c r="J226" s="87">
        <f t="shared" si="5"/>
        <v>14.531590376896816</v>
      </c>
      <c r="K226" s="149"/>
    </row>
    <row r="227" spans="1:11" ht="16.5" customHeight="1">
      <c r="A227" s="39"/>
      <c r="B227" s="56"/>
      <c r="C227" s="226"/>
      <c r="D227" s="2" t="s">
        <v>2</v>
      </c>
      <c r="E227" s="80">
        <f>E223</f>
        <v>5232.599999999999</v>
      </c>
      <c r="F227" s="21">
        <f>H100</f>
        <v>0.014644929063032828</v>
      </c>
      <c r="G227" s="47">
        <f>G223</f>
        <v>12.401437507362312</v>
      </c>
      <c r="H227" s="229"/>
      <c r="I227" s="87">
        <f>E227*F227*H226*G227</f>
        <v>89331.51348267704</v>
      </c>
      <c r="J227" s="87">
        <f t="shared" si="5"/>
        <v>32.606002421177116</v>
      </c>
      <c r="K227" s="149"/>
    </row>
    <row r="228" spans="1:11" ht="16.5" customHeight="1">
      <c r="A228" s="39"/>
      <c r="B228" s="56"/>
      <c r="C228" s="226"/>
      <c r="D228" s="2" t="s">
        <v>3</v>
      </c>
      <c r="E228" s="80">
        <f>E224</f>
        <v>22280.7</v>
      </c>
      <c r="F228" s="21">
        <f>H101</f>
        <v>0.023572546843365936</v>
      </c>
      <c r="G228" s="47">
        <f>G224</f>
        <v>6.860754038269539</v>
      </c>
      <c r="H228" s="229"/>
      <c r="I228" s="87">
        <f>E228*F228*H226*G228</f>
        <v>338715.4774919927</v>
      </c>
      <c r="J228" s="87">
        <f t="shared" si="5"/>
        <v>123.63114928457733</v>
      </c>
      <c r="K228" s="149"/>
    </row>
    <row r="229" spans="1:11" ht="16.5" customHeight="1">
      <c r="A229" s="39"/>
      <c r="B229" s="56"/>
      <c r="C229" s="227"/>
      <c r="D229" s="2" t="s">
        <v>39</v>
      </c>
      <c r="E229" s="80">
        <f>E225</f>
        <v>3423.3599999999997</v>
      </c>
      <c r="F229" s="21">
        <f>H102</f>
        <v>0.04399550493073252</v>
      </c>
      <c r="G229" s="47">
        <f>G225</f>
        <v>8.454244325284016</v>
      </c>
      <c r="H229" s="230"/>
      <c r="I229" s="87">
        <f>E229*F229*H226*G229</f>
        <v>119691.55976699441</v>
      </c>
      <c r="J229" s="87">
        <f t="shared" si="5"/>
        <v>43.68741931495296</v>
      </c>
      <c r="K229" s="149"/>
    </row>
    <row r="230" spans="1:11" ht="16.5" customHeight="1">
      <c r="A230" s="39"/>
      <c r="B230" s="56"/>
      <c r="C230" s="225" t="s">
        <v>26</v>
      </c>
      <c r="D230" s="2" t="s">
        <v>21</v>
      </c>
      <c r="E230" s="80">
        <f>E222</f>
        <v>1680</v>
      </c>
      <c r="F230" s="21">
        <f>I99</f>
        <v>0.2920659975209059</v>
      </c>
      <c r="G230" s="47">
        <f>G222</f>
        <v>9.713963125316523</v>
      </c>
      <c r="H230" s="228">
        <f>E153</f>
        <v>28</v>
      </c>
      <c r="I230" s="87">
        <f>E230*F230*H230*G230</f>
        <v>133458.04624681582</v>
      </c>
      <c r="J230" s="87">
        <f t="shared" si="5"/>
        <v>48.71218688008778</v>
      </c>
      <c r="K230" s="149"/>
    </row>
    <row r="231" spans="1:11" ht="16.5" customHeight="1">
      <c r="A231" s="39"/>
      <c r="B231" s="56"/>
      <c r="C231" s="226"/>
      <c r="D231" s="2" t="s">
        <v>2</v>
      </c>
      <c r="E231" s="80">
        <f>E223</f>
        <v>5232.599999999999</v>
      </c>
      <c r="F231" s="21">
        <f>I100</f>
        <v>0.5076045097296626</v>
      </c>
      <c r="G231" s="47">
        <f>G223</f>
        <v>12.401437507362312</v>
      </c>
      <c r="H231" s="229"/>
      <c r="I231" s="87">
        <f>E231*F231*H230*G231</f>
        <v>922301.8275873725</v>
      </c>
      <c r="J231" s="87">
        <f t="shared" si="5"/>
        <v>336.64016706939094</v>
      </c>
      <c r="K231" s="149"/>
    </row>
    <row r="232" spans="1:11" ht="16.5" customHeight="1">
      <c r="A232" s="39"/>
      <c r="B232" s="56"/>
      <c r="C232" s="226"/>
      <c r="D232" s="2" t="s">
        <v>3</v>
      </c>
      <c r="E232" s="80">
        <f>E224</f>
        <v>22280.7</v>
      </c>
      <c r="F232" s="21">
        <f>I101</f>
        <v>0.290082442309363</v>
      </c>
      <c r="G232" s="47">
        <f>G224</f>
        <v>6.860754038269539</v>
      </c>
      <c r="H232" s="229"/>
      <c r="I232" s="87">
        <f>E232*F232*H230*G232</f>
        <v>1241595.5735291871</v>
      </c>
      <c r="J232" s="87">
        <f t="shared" si="5"/>
        <v>453.1823843381533</v>
      </c>
      <c r="K232" s="149"/>
    </row>
    <row r="233" spans="1:11" ht="16.5" customHeight="1">
      <c r="A233" s="39"/>
      <c r="B233" s="56"/>
      <c r="C233" s="227"/>
      <c r="D233" s="2" t="s">
        <v>39</v>
      </c>
      <c r="E233" s="80">
        <f>E225</f>
        <v>3423.3599999999997</v>
      </c>
      <c r="F233" s="21">
        <f>I102</f>
        <v>0.27811611239213</v>
      </c>
      <c r="G233" s="47">
        <f>G225</f>
        <v>8.454244325284016</v>
      </c>
      <c r="H233" s="230"/>
      <c r="I233" s="87">
        <f>E233*F233*H230*G233</f>
        <v>225378.01414871766</v>
      </c>
      <c r="J233" s="87">
        <f t="shared" si="5"/>
        <v>82.26297516428195</v>
      </c>
      <c r="K233" s="149"/>
    </row>
    <row r="234" spans="1:11" ht="16.5" customHeight="1">
      <c r="A234" s="39"/>
      <c r="B234" s="56"/>
      <c r="C234" s="43" t="s">
        <v>4</v>
      </c>
      <c r="D234" s="48"/>
      <c r="E234" s="49"/>
      <c r="F234" s="48"/>
      <c r="G234" s="48"/>
      <c r="H234" s="45"/>
      <c r="I234" s="80">
        <f>SUM(I222:I233)</f>
        <v>13163687.68633284</v>
      </c>
      <c r="J234" s="80">
        <f>SUM(J222:J233)</f>
        <v>4804.746005511486</v>
      </c>
      <c r="K234" s="150"/>
    </row>
    <row r="235" spans="1:11" ht="16.5" customHeight="1">
      <c r="A235" s="39"/>
      <c r="B235" s="56"/>
      <c r="C235" s="117"/>
      <c r="D235" s="137"/>
      <c r="E235" s="117"/>
      <c r="F235" s="117"/>
      <c r="G235" s="117"/>
      <c r="H235" s="106"/>
      <c r="I235" s="117"/>
      <c r="J235" s="124"/>
      <c r="K235" s="124"/>
    </row>
    <row r="236" spans="1:11" ht="16.5" customHeight="1" thickBot="1">
      <c r="A236" s="39"/>
      <c r="B236" s="66"/>
      <c r="C236" s="105" t="s">
        <v>87</v>
      </c>
      <c r="D236" s="140"/>
      <c r="E236" s="140"/>
      <c r="F236" s="140"/>
      <c r="G236" s="140"/>
      <c r="H236" s="140"/>
      <c r="I236" s="140"/>
      <c r="J236" s="141"/>
      <c r="K236" s="141"/>
    </row>
    <row r="237" spans="1:11" ht="31.5" customHeight="1">
      <c r="A237" s="39"/>
      <c r="B237" s="56"/>
      <c r="C237" s="57" t="s">
        <v>0</v>
      </c>
      <c r="D237" s="58" t="s">
        <v>98</v>
      </c>
      <c r="E237" s="122"/>
      <c r="F237" s="122"/>
      <c r="G237" s="122"/>
      <c r="H237" s="122"/>
      <c r="I237" s="106"/>
      <c r="J237" s="122"/>
      <c r="K237" s="122"/>
    </row>
    <row r="238" spans="1:11" ht="16.5" customHeight="1">
      <c r="A238" s="39"/>
      <c r="B238" s="56"/>
      <c r="C238" s="59" t="s">
        <v>21</v>
      </c>
      <c r="D238" s="94">
        <f>J222+J226+J230</f>
        <v>292.5781900814685</v>
      </c>
      <c r="E238" s="138"/>
      <c r="F238" s="132"/>
      <c r="G238" s="139"/>
      <c r="H238" s="124"/>
      <c r="I238" s="106"/>
      <c r="J238" s="124"/>
      <c r="K238" s="124"/>
    </row>
    <row r="239" spans="1:11" ht="16.5" customHeight="1">
      <c r="A239" s="39"/>
      <c r="B239" s="56"/>
      <c r="C239" s="59" t="s">
        <v>2</v>
      </c>
      <c r="D239" s="94">
        <f>J223+J227+J231</f>
        <v>1348.3677914349012</v>
      </c>
      <c r="E239" s="138"/>
      <c r="F239" s="132"/>
      <c r="G239" s="139"/>
      <c r="H239" s="124"/>
      <c r="I239" s="106"/>
      <c r="J239" s="124"/>
      <c r="K239" s="124"/>
    </row>
    <row r="240" spans="1:11" ht="16.5" customHeight="1">
      <c r="A240" s="39"/>
      <c r="B240" s="56"/>
      <c r="C240" s="59" t="s">
        <v>3</v>
      </c>
      <c r="D240" s="94">
        <f>J224+J228+J232</f>
        <v>2541.452863273714</v>
      </c>
      <c r="E240" s="138"/>
      <c r="F240" s="132"/>
      <c r="G240" s="139"/>
      <c r="H240" s="124"/>
      <c r="I240" s="106"/>
      <c r="J240" s="124"/>
      <c r="K240" s="124"/>
    </row>
    <row r="241" spans="1:11" ht="16.5" customHeight="1">
      <c r="A241" s="39"/>
      <c r="B241" s="56"/>
      <c r="C241" s="59" t="s">
        <v>39</v>
      </c>
      <c r="D241" s="94">
        <f>J225+J229+J233</f>
        <v>622.3471607214033</v>
      </c>
      <c r="E241" s="138"/>
      <c r="F241" s="117"/>
      <c r="G241" s="139"/>
      <c r="H241" s="124"/>
      <c r="I241" s="106"/>
      <c r="J241" s="124"/>
      <c r="K241" s="124"/>
    </row>
    <row r="242" spans="1:11" ht="16.5" customHeight="1" thickBot="1">
      <c r="A242" s="40"/>
      <c r="B242" s="56"/>
      <c r="C242" s="60" t="s">
        <v>4</v>
      </c>
      <c r="D242" s="95">
        <f>SUM(D238:D241)</f>
        <v>4804.746005511486</v>
      </c>
      <c r="E242" s="117"/>
      <c r="F242" s="117"/>
      <c r="G242" s="117"/>
      <c r="H242" s="124"/>
      <c r="I242" s="106"/>
      <c r="J242" s="137"/>
      <c r="K242" s="137"/>
    </row>
    <row r="243" spans="1:11" s="106" customFormat="1" ht="0.75" customHeight="1">
      <c r="A243" s="117"/>
      <c r="B243" s="117"/>
      <c r="C243" s="117"/>
      <c r="D243" s="150"/>
      <c r="E243" s="117"/>
      <c r="F243" s="117"/>
      <c r="G243" s="117"/>
      <c r="H243" s="124"/>
      <c r="J243" s="137"/>
      <c r="K243" s="137"/>
    </row>
    <row r="244" spans="1:11" ht="16.5" customHeight="1">
      <c r="A244" s="106"/>
      <c r="B244" s="106"/>
      <c r="C244" s="106"/>
      <c r="D244" s="106"/>
      <c r="E244" s="106"/>
      <c r="F244" s="106"/>
      <c r="G244" s="106"/>
      <c r="H244" s="106"/>
      <c r="I244" s="106"/>
      <c r="J244" s="114" t="s">
        <v>123</v>
      </c>
      <c r="K244" s="114"/>
    </row>
    <row r="245" spans="1:10" ht="16.5" customHeight="1">
      <c r="A245" s="106"/>
      <c r="B245" s="106"/>
      <c r="C245" s="106"/>
      <c r="D245" s="106"/>
      <c r="E245" s="106"/>
      <c r="F245" s="106"/>
      <c r="G245" s="106"/>
      <c r="H245" s="106"/>
      <c r="I245" s="106"/>
      <c r="J245" s="106"/>
    </row>
    <row r="246" spans="1:10" ht="23.25" customHeight="1">
      <c r="A246" s="104" t="s">
        <v>77</v>
      </c>
      <c r="B246" s="105"/>
      <c r="C246" s="106"/>
      <c r="D246" s="106"/>
      <c r="E246" s="106"/>
      <c r="F246" s="106"/>
      <c r="G246" s="106"/>
      <c r="H246" s="106"/>
      <c r="I246" s="106"/>
      <c r="J246" s="106"/>
    </row>
    <row r="247" spans="1:12" ht="26.25" customHeight="1">
      <c r="A247" s="105"/>
      <c r="B247" s="105"/>
      <c r="C247" s="135" t="s">
        <v>78</v>
      </c>
      <c r="D247" s="106"/>
      <c r="E247" s="106"/>
      <c r="F247" s="106"/>
      <c r="G247" s="106"/>
      <c r="H247" s="142" t="s">
        <v>37</v>
      </c>
      <c r="I247" s="106"/>
      <c r="J247" s="106"/>
      <c r="L247" t="s">
        <v>85</v>
      </c>
    </row>
    <row r="248" spans="1:15" ht="77.25" customHeight="1">
      <c r="A248" s="106"/>
      <c r="B248" s="106"/>
      <c r="C248" s="54" t="s">
        <v>0</v>
      </c>
      <c r="D248" s="55" t="s">
        <v>163</v>
      </c>
      <c r="E248" s="55" t="s">
        <v>89</v>
      </c>
      <c r="F248" s="55" t="s">
        <v>90</v>
      </c>
      <c r="G248" s="55" t="s">
        <v>79</v>
      </c>
      <c r="H248" s="55" t="s">
        <v>80</v>
      </c>
      <c r="I248" s="106"/>
      <c r="J248" s="106"/>
      <c r="L248" s="52" t="s">
        <v>0</v>
      </c>
      <c r="M248" s="53" t="s">
        <v>165</v>
      </c>
      <c r="N248" s="53" t="s">
        <v>81</v>
      </c>
      <c r="O248" s="53" t="s">
        <v>82</v>
      </c>
    </row>
    <row r="249" spans="1:15" ht="24" customHeight="1">
      <c r="A249" s="106"/>
      <c r="B249" s="106"/>
      <c r="C249" s="50" t="s">
        <v>21</v>
      </c>
      <c r="D249" s="96">
        <f>J162+J166+J170</f>
        <v>85.3353054404283</v>
      </c>
      <c r="E249" s="96">
        <f>D210</f>
        <v>359.2329662240681</v>
      </c>
      <c r="F249" s="96">
        <f>D238</f>
        <v>292.5781900814685</v>
      </c>
      <c r="G249" s="96">
        <f>E249-F249</f>
        <v>66.65477614259959</v>
      </c>
      <c r="H249" s="51">
        <f>1-F249/E249</f>
        <v>0.18554749260128955</v>
      </c>
      <c r="I249" s="106"/>
      <c r="J249" s="106"/>
      <c r="L249" s="50" t="s">
        <v>21</v>
      </c>
      <c r="M249" s="20">
        <f>D249</f>
        <v>85.3353054404283</v>
      </c>
      <c r="N249" s="20">
        <f aca="true" t="shared" si="6" ref="N249:O253">E249</f>
        <v>359.2329662240681</v>
      </c>
      <c r="O249" s="20">
        <f t="shared" si="6"/>
        <v>292.5781900814685</v>
      </c>
    </row>
    <row r="250" spans="1:15" ht="24" customHeight="1">
      <c r="A250" s="106"/>
      <c r="B250" s="106"/>
      <c r="C250" s="50" t="s">
        <v>2</v>
      </c>
      <c r="D250" s="96">
        <f>J163+J167+J171</f>
        <v>433.4039329612183</v>
      </c>
      <c r="E250" s="96">
        <f>D211</f>
        <v>1757.1167961040676</v>
      </c>
      <c r="F250" s="96">
        <f>D239</f>
        <v>1348.3677914349012</v>
      </c>
      <c r="G250" s="96">
        <f>E250-F250</f>
        <v>408.7490046691664</v>
      </c>
      <c r="H250" s="51">
        <f>1-F250/E250</f>
        <v>0.2326248349429344</v>
      </c>
      <c r="I250" s="106"/>
      <c r="J250" s="106"/>
      <c r="L250" s="50" t="s">
        <v>2</v>
      </c>
      <c r="M250" s="20">
        <f>D250</f>
        <v>433.4039329612183</v>
      </c>
      <c r="N250" s="20">
        <f t="shared" si="6"/>
        <v>1757.1167961040676</v>
      </c>
      <c r="O250" s="20">
        <f t="shared" si="6"/>
        <v>1348.3677914349012</v>
      </c>
    </row>
    <row r="251" spans="1:15" ht="24" customHeight="1">
      <c r="A251" s="106"/>
      <c r="B251" s="106"/>
      <c r="C251" s="50" t="s">
        <v>3</v>
      </c>
      <c r="D251" s="96">
        <f>J164+J168+J172</f>
        <v>990.5149620964218</v>
      </c>
      <c r="E251" s="96">
        <f>D212</f>
        <v>3563.950308760684</v>
      </c>
      <c r="F251" s="96">
        <f>D240</f>
        <v>2541.452863273714</v>
      </c>
      <c r="G251" s="96">
        <f>E251-F251</f>
        <v>1022.4974454869703</v>
      </c>
      <c r="H251" s="51">
        <f>1-F251/E251</f>
        <v>0.28690002859285935</v>
      </c>
      <c r="I251" s="106"/>
      <c r="J251" s="106"/>
      <c r="L251" s="50" t="s">
        <v>3</v>
      </c>
      <c r="M251" s="20">
        <f>D251</f>
        <v>990.5149620964218</v>
      </c>
      <c r="N251" s="20">
        <f t="shared" si="6"/>
        <v>3563.950308760684</v>
      </c>
      <c r="O251" s="20">
        <f t="shared" si="6"/>
        <v>2541.452863273714</v>
      </c>
    </row>
    <row r="252" spans="1:15" ht="24" customHeight="1" thickBot="1">
      <c r="A252" s="106"/>
      <c r="B252" s="106"/>
      <c r="C252" s="61" t="s">
        <v>39</v>
      </c>
      <c r="D252" s="97">
        <v>0</v>
      </c>
      <c r="E252" s="97">
        <f>D213</f>
        <v>975.863132516184</v>
      </c>
      <c r="F252" s="97">
        <f>D241</f>
        <v>622.3471607214033</v>
      </c>
      <c r="G252" s="97">
        <f>E252-F252</f>
        <v>353.51597179478074</v>
      </c>
      <c r="H252" s="51">
        <f>1-F252/E252</f>
        <v>0.3622597882996855</v>
      </c>
      <c r="I252" s="106"/>
      <c r="J252" s="106"/>
      <c r="L252" s="50" t="s">
        <v>39</v>
      </c>
      <c r="M252" s="20">
        <f>D252</f>
        <v>0</v>
      </c>
      <c r="N252" s="20">
        <f t="shared" si="6"/>
        <v>975.863132516184</v>
      </c>
      <c r="O252" s="20">
        <f t="shared" si="6"/>
        <v>622.3471607214033</v>
      </c>
    </row>
    <row r="253" spans="1:15" ht="24" customHeight="1" thickTop="1">
      <c r="A253" s="106"/>
      <c r="B253" s="106"/>
      <c r="C253" s="63" t="s">
        <v>4</v>
      </c>
      <c r="D253" s="98">
        <f>SUM(D249:D252)</f>
        <v>1509.2542004980683</v>
      </c>
      <c r="E253" s="98">
        <f>SUM(E249:E252)</f>
        <v>6656.163203605003</v>
      </c>
      <c r="F253" s="98">
        <f>SUM(F249:F252)</f>
        <v>4804.746005511486</v>
      </c>
      <c r="G253" s="98">
        <f>SUM(G249:G252)</f>
        <v>1851.417198093517</v>
      </c>
      <c r="H253" s="64">
        <f>1-F253/E253</f>
        <v>0.27815081173051504</v>
      </c>
      <c r="I253" s="106"/>
      <c r="J253" s="106"/>
      <c r="L253" s="50" t="s">
        <v>4</v>
      </c>
      <c r="M253" s="20">
        <f>D253</f>
        <v>1509.2542004980683</v>
      </c>
      <c r="N253" s="20">
        <f t="shared" si="6"/>
        <v>6656.163203605003</v>
      </c>
      <c r="O253" s="20">
        <f t="shared" si="6"/>
        <v>4804.746005511486</v>
      </c>
    </row>
    <row r="254" spans="1:10" ht="16.5" customHeight="1">
      <c r="A254" s="106"/>
      <c r="B254" s="106"/>
      <c r="C254" s="106"/>
      <c r="D254" s="106"/>
      <c r="E254" s="106"/>
      <c r="F254" s="106"/>
      <c r="G254" s="106"/>
      <c r="H254" s="106"/>
      <c r="I254" s="106"/>
      <c r="J254" s="106"/>
    </row>
    <row r="255" spans="1:10" ht="27" customHeight="1">
      <c r="A255" s="106"/>
      <c r="B255" s="106"/>
      <c r="C255" s="135" t="s">
        <v>164</v>
      </c>
      <c r="D255" s="106"/>
      <c r="E255" s="106"/>
      <c r="F255" s="106"/>
      <c r="G255" s="106"/>
      <c r="H255" s="142" t="s">
        <v>38</v>
      </c>
      <c r="I255" s="106"/>
      <c r="J255" s="106"/>
    </row>
    <row r="256" spans="1:10" ht="77.25" customHeight="1">
      <c r="A256" s="106"/>
      <c r="B256" s="106"/>
      <c r="C256" s="54" t="s">
        <v>0</v>
      </c>
      <c r="D256" s="55" t="s">
        <v>163</v>
      </c>
      <c r="E256" s="55" t="s">
        <v>89</v>
      </c>
      <c r="F256" s="55" t="s">
        <v>90</v>
      </c>
      <c r="G256" s="55" t="s">
        <v>79</v>
      </c>
      <c r="H256" s="55" t="s">
        <v>80</v>
      </c>
      <c r="I256" s="106"/>
      <c r="J256" s="106"/>
    </row>
    <row r="257" spans="1:10" ht="24" customHeight="1">
      <c r="A257" s="106"/>
      <c r="B257" s="106"/>
      <c r="C257" s="50" t="s">
        <v>21</v>
      </c>
      <c r="D257" s="99">
        <f>D249/D12*1000</f>
        <v>12.190757920061186</v>
      </c>
      <c r="E257" s="99">
        <f>E249/G12*1000</f>
        <v>14.96804025933617</v>
      </c>
      <c r="F257" s="99">
        <f>F249/G12*1000</f>
        <v>12.190757920061188</v>
      </c>
      <c r="G257" s="99">
        <f>E257-F257</f>
        <v>2.777282339274983</v>
      </c>
      <c r="H257" s="51">
        <f>1-F257/E257</f>
        <v>0.18554749260128955</v>
      </c>
      <c r="I257" s="106"/>
      <c r="J257" s="106"/>
    </row>
    <row r="258" spans="3:26" s="106" customFormat="1" ht="24" customHeight="1">
      <c r="C258" s="50" t="s">
        <v>2</v>
      </c>
      <c r="D258" s="99">
        <f>D250/D13*1000</f>
        <v>80.2599875854108</v>
      </c>
      <c r="E258" s="99">
        <f>E250/G13*1000</f>
        <v>104.59028548238497</v>
      </c>
      <c r="F258" s="99">
        <f>F250/G13*1000</f>
        <v>80.25998758541078</v>
      </c>
      <c r="G258" s="99">
        <f>E258-F258</f>
        <v>24.330297896974187</v>
      </c>
      <c r="H258" s="51">
        <f>1-F258/E258</f>
        <v>0.2326248349429344</v>
      </c>
      <c r="L258"/>
      <c r="M258"/>
      <c r="N258"/>
      <c r="O258"/>
      <c r="P258"/>
      <c r="Q258"/>
      <c r="R258"/>
      <c r="S258"/>
      <c r="T258"/>
      <c r="U258"/>
      <c r="V258"/>
      <c r="W258"/>
      <c r="X258"/>
      <c r="Y258"/>
      <c r="Z258"/>
    </row>
    <row r="259" spans="3:26" s="106" customFormat="1" ht="24" customHeight="1">
      <c r="C259" s="50" t="s">
        <v>3</v>
      </c>
      <c r="D259" s="99">
        <f>D251/D14*1000</f>
        <v>130.33091606531866</v>
      </c>
      <c r="E259" s="99">
        <f>E251/G14*1000</f>
        <v>178.1975154380342</v>
      </c>
      <c r="F259" s="99">
        <f>F251/G14*1000</f>
        <v>127.07264316368568</v>
      </c>
      <c r="G259" s="99">
        <f>E259-F259</f>
        <v>51.12487227434852</v>
      </c>
      <c r="H259" s="51">
        <f>1-F259/E259</f>
        <v>0.28690002859285946</v>
      </c>
      <c r="L259"/>
      <c r="M259"/>
      <c r="N259"/>
      <c r="O259"/>
      <c r="P259"/>
      <c r="Q259"/>
      <c r="R259"/>
      <c r="S259"/>
      <c r="T259"/>
      <c r="U259"/>
      <c r="V259"/>
      <c r="W259"/>
      <c r="X259"/>
      <c r="Y259"/>
      <c r="Z259"/>
    </row>
    <row r="260" spans="3:26" s="106" customFormat="1" ht="24" customHeight="1" thickBot="1">
      <c r="C260" s="61" t="s">
        <v>39</v>
      </c>
      <c r="D260" s="99">
        <v>0</v>
      </c>
      <c r="E260" s="99">
        <f>E252/G15*1000</f>
        <v>50.82620481855125</v>
      </c>
      <c r="F260" s="99">
        <f>F252/G15*1000</f>
        <v>32.41391462090642</v>
      </c>
      <c r="G260" s="99">
        <f>E260-F260</f>
        <v>18.41229019764483</v>
      </c>
      <c r="H260" s="51">
        <f>1-F260/E260</f>
        <v>0.3622597882996855</v>
      </c>
      <c r="L260"/>
      <c r="M260"/>
      <c r="N260"/>
      <c r="O260"/>
      <c r="P260"/>
      <c r="Q260"/>
      <c r="R260"/>
      <c r="S260"/>
      <c r="T260"/>
      <c r="U260"/>
      <c r="V260"/>
      <c r="W260"/>
      <c r="X260"/>
      <c r="Y260"/>
      <c r="Z260"/>
    </row>
    <row r="261" spans="3:26" s="106" customFormat="1" ht="24" customHeight="1" thickTop="1">
      <c r="C261" s="63" t="s">
        <v>4</v>
      </c>
      <c r="D261" s="101">
        <f>D253/D17*1000</f>
        <v>75.46271002490342</v>
      </c>
      <c r="E261" s="101">
        <f>E253/G17*1000</f>
        <v>83.20204004506255</v>
      </c>
      <c r="F261" s="101">
        <f>F253/G17*1000</f>
        <v>60.05932506889358</v>
      </c>
      <c r="G261" s="101">
        <f>E261-F261</f>
        <v>23.142714976168968</v>
      </c>
      <c r="H261" s="64">
        <f>1-F261/E261</f>
        <v>0.27815081173051504</v>
      </c>
      <c r="L261"/>
      <c r="M261"/>
      <c r="N261"/>
      <c r="O261"/>
      <c r="P261"/>
      <c r="Q261"/>
      <c r="R261"/>
      <c r="S261"/>
      <c r="T261"/>
      <c r="U261"/>
      <c r="V261"/>
      <c r="W261"/>
      <c r="X261"/>
      <c r="Y261"/>
      <c r="Z261"/>
    </row>
    <row r="262" spans="12:26" s="106" customFormat="1" ht="13.5">
      <c r="L262"/>
      <c r="M262"/>
      <c r="N262"/>
      <c r="O262"/>
      <c r="P262"/>
      <c r="Q262"/>
      <c r="R262"/>
      <c r="S262"/>
      <c r="T262"/>
      <c r="U262"/>
      <c r="V262"/>
      <c r="W262"/>
      <c r="X262"/>
      <c r="Y262"/>
      <c r="Z262"/>
    </row>
    <row r="263" spans="12:26" s="106" customFormat="1" ht="13.5">
      <c r="L263"/>
      <c r="M263"/>
      <c r="N263"/>
      <c r="O263"/>
      <c r="P263"/>
      <c r="Q263"/>
      <c r="R263"/>
      <c r="S263"/>
      <c r="T263"/>
      <c r="U263"/>
      <c r="V263"/>
      <c r="W263"/>
      <c r="X263"/>
      <c r="Y263"/>
      <c r="Z263"/>
    </row>
    <row r="264" spans="12:26" s="106" customFormat="1" ht="13.5">
      <c r="L264"/>
      <c r="M264"/>
      <c r="N264"/>
      <c r="O264"/>
      <c r="P264"/>
      <c r="Q264"/>
      <c r="R264"/>
      <c r="S264"/>
      <c r="T264"/>
      <c r="U264"/>
      <c r="V264"/>
      <c r="W264"/>
      <c r="X264"/>
      <c r="Y264"/>
      <c r="Z264"/>
    </row>
    <row r="265" spans="12:26" s="106" customFormat="1" ht="13.5">
      <c r="L265"/>
      <c r="M265"/>
      <c r="N265"/>
      <c r="O265"/>
      <c r="P265"/>
      <c r="Q265"/>
      <c r="R265"/>
      <c r="S265"/>
      <c r="T265"/>
      <c r="U265"/>
      <c r="V265"/>
      <c r="W265"/>
      <c r="X265"/>
      <c r="Y265"/>
      <c r="Z265"/>
    </row>
    <row r="266" spans="12:26" s="106" customFormat="1" ht="13.5">
      <c r="L266"/>
      <c r="M266"/>
      <c r="N266"/>
      <c r="O266"/>
      <c r="P266"/>
      <c r="Q266"/>
      <c r="R266"/>
      <c r="S266"/>
      <c r="T266"/>
      <c r="U266"/>
      <c r="V266"/>
      <c r="W266"/>
      <c r="X266"/>
      <c r="Y266"/>
      <c r="Z266"/>
    </row>
    <row r="267" spans="12:26" s="106" customFormat="1" ht="13.5">
      <c r="L267"/>
      <c r="M267"/>
      <c r="N267"/>
      <c r="O267"/>
      <c r="P267"/>
      <c r="Q267"/>
      <c r="R267"/>
      <c r="S267"/>
      <c r="T267"/>
      <c r="U267"/>
      <c r="V267"/>
      <c r="W267"/>
      <c r="X267"/>
      <c r="Y267"/>
      <c r="Z267"/>
    </row>
    <row r="268" spans="12:26" s="106" customFormat="1" ht="13.5">
      <c r="L268"/>
      <c r="M268"/>
      <c r="N268"/>
      <c r="O268"/>
      <c r="P268"/>
      <c r="Q268"/>
      <c r="R268"/>
      <c r="S268"/>
      <c r="T268"/>
      <c r="U268"/>
      <c r="V268"/>
      <c r="W268"/>
      <c r="X268"/>
      <c r="Y268"/>
      <c r="Z268"/>
    </row>
    <row r="269" spans="12:26" s="106" customFormat="1" ht="13.5">
      <c r="L269"/>
      <c r="M269"/>
      <c r="N269"/>
      <c r="O269"/>
      <c r="P269"/>
      <c r="Q269"/>
      <c r="R269"/>
      <c r="S269"/>
      <c r="T269"/>
      <c r="U269"/>
      <c r="V269"/>
      <c r="W269"/>
      <c r="X269"/>
      <c r="Y269"/>
      <c r="Z269"/>
    </row>
    <row r="270" spans="12:26" s="106" customFormat="1" ht="13.5">
      <c r="L270"/>
      <c r="M270"/>
      <c r="N270"/>
      <c r="O270"/>
      <c r="P270"/>
      <c r="Q270"/>
      <c r="R270"/>
      <c r="S270"/>
      <c r="T270"/>
      <c r="U270"/>
      <c r="V270"/>
      <c r="W270"/>
      <c r="X270"/>
      <c r="Y270"/>
      <c r="Z270"/>
    </row>
    <row r="271" spans="12:26" s="106" customFormat="1" ht="13.5">
      <c r="L271"/>
      <c r="M271"/>
      <c r="N271"/>
      <c r="O271"/>
      <c r="P271"/>
      <c r="Q271"/>
      <c r="R271"/>
      <c r="S271"/>
      <c r="T271"/>
      <c r="U271"/>
      <c r="V271"/>
      <c r="W271"/>
      <c r="X271"/>
      <c r="Y271"/>
      <c r="Z271"/>
    </row>
    <row r="272" spans="12:26" s="106" customFormat="1" ht="13.5">
      <c r="L272"/>
      <c r="M272"/>
      <c r="N272"/>
      <c r="O272"/>
      <c r="P272"/>
      <c r="Q272"/>
      <c r="R272"/>
      <c r="S272"/>
      <c r="T272"/>
      <c r="U272"/>
      <c r="V272"/>
      <c r="W272"/>
      <c r="X272"/>
      <c r="Y272"/>
      <c r="Z272"/>
    </row>
    <row r="273" spans="12:26" s="106" customFormat="1" ht="13.5">
      <c r="L273"/>
      <c r="M273"/>
      <c r="N273"/>
      <c r="O273"/>
      <c r="P273"/>
      <c r="Q273"/>
      <c r="R273"/>
      <c r="S273"/>
      <c r="T273"/>
      <c r="U273"/>
      <c r="V273"/>
      <c r="W273"/>
      <c r="X273"/>
      <c r="Y273"/>
      <c r="Z273"/>
    </row>
    <row r="274" spans="12:26" s="106" customFormat="1" ht="13.5">
      <c r="L274"/>
      <c r="M274"/>
      <c r="N274"/>
      <c r="O274"/>
      <c r="P274"/>
      <c r="Q274"/>
      <c r="R274"/>
      <c r="S274"/>
      <c r="T274"/>
      <c r="U274"/>
      <c r="V274"/>
      <c r="W274"/>
      <c r="X274"/>
      <c r="Y274"/>
      <c r="Z274"/>
    </row>
    <row r="275" spans="12:26" s="106" customFormat="1" ht="13.5">
      <c r="L275"/>
      <c r="M275"/>
      <c r="N275"/>
      <c r="O275"/>
      <c r="P275"/>
      <c r="Q275"/>
      <c r="R275"/>
      <c r="S275"/>
      <c r="T275"/>
      <c r="U275"/>
      <c r="V275"/>
      <c r="W275"/>
      <c r="X275"/>
      <c r="Y275"/>
      <c r="Z275"/>
    </row>
    <row r="276" spans="12:26" s="106" customFormat="1" ht="13.5">
      <c r="L276"/>
      <c r="M276"/>
      <c r="N276"/>
      <c r="O276"/>
      <c r="P276"/>
      <c r="Q276"/>
      <c r="R276"/>
      <c r="S276"/>
      <c r="T276"/>
      <c r="U276"/>
      <c r="V276"/>
      <c r="W276"/>
      <c r="X276"/>
      <c r="Y276"/>
      <c r="Z276"/>
    </row>
    <row r="277" spans="12:26" s="106" customFormat="1" ht="13.5">
      <c r="L277"/>
      <c r="M277"/>
      <c r="N277"/>
      <c r="O277"/>
      <c r="P277"/>
      <c r="Q277"/>
      <c r="R277"/>
      <c r="S277"/>
      <c r="T277"/>
      <c r="U277"/>
      <c r="V277"/>
      <c r="W277"/>
      <c r="X277"/>
      <c r="Y277"/>
      <c r="Z277"/>
    </row>
    <row r="278" spans="12:26" s="106" customFormat="1" ht="13.5">
      <c r="L278"/>
      <c r="M278"/>
      <c r="N278"/>
      <c r="O278"/>
      <c r="P278"/>
      <c r="Q278"/>
      <c r="R278"/>
      <c r="S278"/>
      <c r="T278"/>
      <c r="U278"/>
      <c r="V278"/>
      <c r="W278"/>
      <c r="X278"/>
      <c r="Y278"/>
      <c r="Z278"/>
    </row>
    <row r="279" spans="12:26" s="106" customFormat="1" ht="13.5">
      <c r="L279"/>
      <c r="M279"/>
      <c r="N279"/>
      <c r="O279"/>
      <c r="P279"/>
      <c r="Q279"/>
      <c r="R279"/>
      <c r="S279"/>
      <c r="T279"/>
      <c r="U279"/>
      <c r="V279"/>
      <c r="W279"/>
      <c r="X279"/>
      <c r="Y279"/>
      <c r="Z279"/>
    </row>
    <row r="280" spans="12:26" s="106" customFormat="1" ht="13.5">
      <c r="L280"/>
      <c r="M280"/>
      <c r="N280"/>
      <c r="O280"/>
      <c r="P280"/>
      <c r="Q280"/>
      <c r="R280"/>
      <c r="S280"/>
      <c r="T280"/>
      <c r="U280"/>
      <c r="V280"/>
      <c r="W280"/>
      <c r="X280"/>
      <c r="Y280"/>
      <c r="Z280"/>
    </row>
    <row r="281" spans="12:26" s="106" customFormat="1" ht="13.5">
      <c r="L281"/>
      <c r="M281"/>
      <c r="N281"/>
      <c r="O281"/>
      <c r="P281"/>
      <c r="Q281"/>
      <c r="R281"/>
      <c r="S281"/>
      <c r="T281"/>
      <c r="U281"/>
      <c r="V281"/>
      <c r="W281"/>
      <c r="X281"/>
      <c r="Y281"/>
      <c r="Z281"/>
    </row>
    <row r="282" spans="12:26" s="106" customFormat="1" ht="13.5">
      <c r="L282"/>
      <c r="M282"/>
      <c r="N282"/>
      <c r="O282"/>
      <c r="P282"/>
      <c r="Q282"/>
      <c r="R282"/>
      <c r="S282"/>
      <c r="T282"/>
      <c r="U282"/>
      <c r="V282"/>
      <c r="W282"/>
      <c r="X282"/>
      <c r="Y282"/>
      <c r="Z282"/>
    </row>
    <row r="283" spans="12:26" s="106" customFormat="1" ht="13.5">
      <c r="L283"/>
      <c r="M283"/>
      <c r="N283"/>
      <c r="O283"/>
      <c r="P283"/>
      <c r="Q283"/>
      <c r="R283"/>
      <c r="S283"/>
      <c r="T283"/>
      <c r="U283"/>
      <c r="V283"/>
      <c r="W283"/>
      <c r="X283"/>
      <c r="Y283"/>
      <c r="Z283"/>
    </row>
    <row r="284" spans="12:26" s="106" customFormat="1" ht="13.5">
      <c r="L284"/>
      <c r="M284"/>
      <c r="N284"/>
      <c r="O284"/>
      <c r="P284"/>
      <c r="Q284"/>
      <c r="R284"/>
      <c r="S284"/>
      <c r="T284"/>
      <c r="U284"/>
      <c r="V284"/>
      <c r="W284"/>
      <c r="X284"/>
      <c r="Y284"/>
      <c r="Z284"/>
    </row>
    <row r="285" spans="12:26" s="106" customFormat="1" ht="13.5">
      <c r="L285"/>
      <c r="M285"/>
      <c r="N285"/>
      <c r="O285"/>
      <c r="P285"/>
      <c r="Q285"/>
      <c r="R285"/>
      <c r="S285"/>
      <c r="T285"/>
      <c r="U285"/>
      <c r="V285"/>
      <c r="W285"/>
      <c r="X285"/>
      <c r="Y285"/>
      <c r="Z285"/>
    </row>
    <row r="286" spans="12:26" s="106" customFormat="1" ht="13.5">
      <c r="L286"/>
      <c r="M286"/>
      <c r="N286"/>
      <c r="O286"/>
      <c r="P286"/>
      <c r="Q286"/>
      <c r="R286"/>
      <c r="S286"/>
      <c r="T286"/>
      <c r="U286"/>
      <c r="V286"/>
      <c r="W286"/>
      <c r="X286"/>
      <c r="Y286"/>
      <c r="Z286"/>
    </row>
    <row r="287" spans="12:26" s="106" customFormat="1" ht="13.5">
      <c r="L287"/>
      <c r="M287"/>
      <c r="N287"/>
      <c r="O287"/>
      <c r="P287"/>
      <c r="Q287"/>
      <c r="R287"/>
      <c r="S287"/>
      <c r="T287"/>
      <c r="U287"/>
      <c r="V287"/>
      <c r="W287"/>
      <c r="X287"/>
      <c r="Y287"/>
      <c r="Z287"/>
    </row>
    <row r="288" spans="12:26" s="106" customFormat="1" ht="13.5">
      <c r="L288"/>
      <c r="M288"/>
      <c r="N288"/>
      <c r="O288"/>
      <c r="P288"/>
      <c r="Q288"/>
      <c r="R288"/>
      <c r="S288"/>
      <c r="T288"/>
      <c r="U288"/>
      <c r="V288"/>
      <c r="W288"/>
      <c r="X288"/>
      <c r="Y288"/>
      <c r="Z288"/>
    </row>
    <row r="289" spans="12:26" s="106" customFormat="1" ht="13.5">
      <c r="L289"/>
      <c r="M289"/>
      <c r="N289"/>
      <c r="O289"/>
      <c r="P289"/>
      <c r="Q289"/>
      <c r="R289"/>
      <c r="S289"/>
      <c r="T289"/>
      <c r="U289"/>
      <c r="V289"/>
      <c r="W289"/>
      <c r="X289"/>
      <c r="Y289"/>
      <c r="Z289"/>
    </row>
    <row r="290" spans="12:26" s="106" customFormat="1" ht="13.5">
      <c r="L290"/>
      <c r="M290"/>
      <c r="N290"/>
      <c r="O290"/>
      <c r="P290"/>
      <c r="Q290"/>
      <c r="R290"/>
      <c r="S290"/>
      <c r="T290"/>
      <c r="U290"/>
      <c r="V290"/>
      <c r="W290"/>
      <c r="X290"/>
      <c r="Y290"/>
      <c r="Z290"/>
    </row>
    <row r="291" spans="12:26" s="106" customFormat="1" ht="13.5">
      <c r="L291"/>
      <c r="M291"/>
      <c r="N291"/>
      <c r="O291"/>
      <c r="P291"/>
      <c r="Q291"/>
      <c r="R291"/>
      <c r="S291"/>
      <c r="T291"/>
      <c r="U291"/>
      <c r="V291"/>
      <c r="W291"/>
      <c r="X291"/>
      <c r="Y291"/>
      <c r="Z291"/>
    </row>
    <row r="292" spans="12:26" s="106" customFormat="1" ht="13.5">
      <c r="L292"/>
      <c r="M292"/>
      <c r="N292"/>
      <c r="O292"/>
      <c r="P292"/>
      <c r="Q292"/>
      <c r="R292"/>
      <c r="S292"/>
      <c r="T292"/>
      <c r="U292"/>
      <c r="V292"/>
      <c r="W292"/>
      <c r="X292"/>
      <c r="Y292"/>
      <c r="Z292"/>
    </row>
    <row r="293" spans="12:26" s="106" customFormat="1" ht="13.5">
      <c r="L293"/>
      <c r="M293"/>
      <c r="N293"/>
      <c r="O293"/>
      <c r="P293"/>
      <c r="Q293"/>
      <c r="R293"/>
      <c r="S293"/>
      <c r="T293"/>
      <c r="U293"/>
      <c r="V293"/>
      <c r="W293"/>
      <c r="X293"/>
      <c r="Y293"/>
      <c r="Z293"/>
    </row>
    <row r="294" spans="12:26" s="106" customFormat="1" ht="13.5">
      <c r="L294"/>
      <c r="M294"/>
      <c r="N294"/>
      <c r="O294"/>
      <c r="P294"/>
      <c r="Q294"/>
      <c r="R294"/>
      <c r="S294"/>
      <c r="T294"/>
      <c r="U294"/>
      <c r="V294"/>
      <c r="W294"/>
      <c r="X294"/>
      <c r="Y294"/>
      <c r="Z294"/>
    </row>
    <row r="295" spans="12:26" s="106" customFormat="1" ht="13.5">
      <c r="L295"/>
      <c r="M295"/>
      <c r="N295"/>
      <c r="O295"/>
      <c r="P295"/>
      <c r="Q295"/>
      <c r="R295"/>
      <c r="S295"/>
      <c r="T295"/>
      <c r="U295"/>
      <c r="V295"/>
      <c r="W295"/>
      <c r="X295"/>
      <c r="Y295"/>
      <c r="Z295"/>
    </row>
    <row r="296" spans="12:26" s="106" customFormat="1" ht="13.5">
      <c r="L296"/>
      <c r="M296"/>
      <c r="N296"/>
      <c r="O296"/>
      <c r="P296"/>
      <c r="Q296"/>
      <c r="R296"/>
      <c r="S296"/>
      <c r="T296"/>
      <c r="U296"/>
      <c r="V296"/>
      <c r="W296"/>
      <c r="X296"/>
      <c r="Y296"/>
      <c r="Z296"/>
    </row>
    <row r="297" spans="12:26" s="106" customFormat="1" ht="13.5">
      <c r="L297"/>
      <c r="M297"/>
      <c r="N297"/>
      <c r="O297"/>
      <c r="P297"/>
      <c r="Q297"/>
      <c r="R297"/>
      <c r="S297"/>
      <c r="T297"/>
      <c r="U297"/>
      <c r="V297"/>
      <c r="W297"/>
      <c r="X297"/>
      <c r="Y297"/>
      <c r="Z297"/>
    </row>
    <row r="298" spans="12:26" s="106" customFormat="1" ht="13.5">
      <c r="L298"/>
      <c r="M298"/>
      <c r="N298"/>
      <c r="O298"/>
      <c r="P298"/>
      <c r="Q298"/>
      <c r="R298"/>
      <c r="S298"/>
      <c r="T298"/>
      <c r="U298"/>
      <c r="V298"/>
      <c r="W298"/>
      <c r="X298"/>
      <c r="Y298"/>
      <c r="Z298"/>
    </row>
    <row r="299" spans="12:26" s="106" customFormat="1" ht="13.5">
      <c r="L299"/>
      <c r="M299"/>
      <c r="N299"/>
      <c r="O299"/>
      <c r="P299"/>
      <c r="Q299"/>
      <c r="R299"/>
      <c r="S299"/>
      <c r="T299"/>
      <c r="U299"/>
      <c r="V299"/>
      <c r="W299"/>
      <c r="X299"/>
      <c r="Y299"/>
      <c r="Z299"/>
    </row>
    <row r="300" spans="12:26" s="106" customFormat="1" ht="13.5">
      <c r="L300"/>
      <c r="M300"/>
      <c r="N300"/>
      <c r="O300"/>
      <c r="P300"/>
      <c r="Q300"/>
      <c r="R300"/>
      <c r="S300"/>
      <c r="T300"/>
      <c r="U300"/>
      <c r="V300"/>
      <c r="W300"/>
      <c r="X300"/>
      <c r="Y300"/>
      <c r="Z300"/>
    </row>
    <row r="301" spans="12:26" s="106" customFormat="1" ht="13.5">
      <c r="L301"/>
      <c r="M301"/>
      <c r="N301"/>
      <c r="O301"/>
      <c r="P301"/>
      <c r="Q301"/>
      <c r="R301"/>
      <c r="S301"/>
      <c r="T301"/>
      <c r="U301"/>
      <c r="V301"/>
      <c r="W301"/>
      <c r="X301"/>
      <c r="Y301"/>
      <c r="Z301"/>
    </row>
    <row r="302" spans="12:26" s="106" customFormat="1" ht="13.5">
      <c r="L302"/>
      <c r="M302"/>
      <c r="N302"/>
      <c r="O302"/>
      <c r="P302"/>
      <c r="Q302"/>
      <c r="R302"/>
      <c r="S302"/>
      <c r="T302"/>
      <c r="U302"/>
      <c r="V302"/>
      <c r="W302"/>
      <c r="X302"/>
      <c r="Y302"/>
      <c r="Z302"/>
    </row>
    <row r="303" spans="12:26" s="106" customFormat="1" ht="13.5">
      <c r="L303"/>
      <c r="M303"/>
      <c r="N303"/>
      <c r="O303"/>
      <c r="P303"/>
      <c r="Q303"/>
      <c r="R303"/>
      <c r="S303"/>
      <c r="T303"/>
      <c r="U303"/>
      <c r="V303"/>
      <c r="W303"/>
      <c r="X303"/>
      <c r="Y303"/>
      <c r="Z303"/>
    </row>
    <row r="304" spans="12:26" s="106" customFormat="1" ht="13.5">
      <c r="L304"/>
      <c r="M304"/>
      <c r="N304"/>
      <c r="O304"/>
      <c r="P304"/>
      <c r="Q304"/>
      <c r="R304"/>
      <c r="S304"/>
      <c r="T304"/>
      <c r="U304"/>
      <c r="V304"/>
      <c r="W304"/>
      <c r="X304"/>
      <c r="Y304"/>
      <c r="Z304"/>
    </row>
    <row r="305" spans="12:26" s="106" customFormat="1" ht="13.5">
      <c r="L305"/>
      <c r="M305"/>
      <c r="N305"/>
      <c r="O305"/>
      <c r="P305"/>
      <c r="Q305"/>
      <c r="R305"/>
      <c r="S305"/>
      <c r="T305"/>
      <c r="U305"/>
      <c r="V305"/>
      <c r="W305"/>
      <c r="X305"/>
      <c r="Y305"/>
      <c r="Z305"/>
    </row>
    <row r="306" spans="12:26" s="106" customFormat="1" ht="13.5">
      <c r="L306"/>
      <c r="M306"/>
      <c r="N306"/>
      <c r="O306"/>
      <c r="P306"/>
      <c r="Q306"/>
      <c r="R306"/>
      <c r="S306"/>
      <c r="T306"/>
      <c r="U306"/>
      <c r="V306"/>
      <c r="W306"/>
      <c r="X306"/>
      <c r="Y306"/>
      <c r="Z306"/>
    </row>
    <row r="307" spans="12:26" s="106" customFormat="1" ht="13.5">
      <c r="L307"/>
      <c r="M307"/>
      <c r="N307"/>
      <c r="O307"/>
      <c r="P307"/>
      <c r="Q307"/>
      <c r="R307"/>
      <c r="S307"/>
      <c r="T307"/>
      <c r="U307"/>
      <c r="V307"/>
      <c r="W307"/>
      <c r="X307"/>
      <c r="Y307"/>
      <c r="Z307"/>
    </row>
    <row r="308" spans="12:26" s="106" customFormat="1" ht="13.5">
      <c r="L308"/>
      <c r="M308"/>
      <c r="N308"/>
      <c r="O308"/>
      <c r="P308"/>
      <c r="Q308"/>
      <c r="R308"/>
      <c r="S308"/>
      <c r="T308"/>
      <c r="U308"/>
      <c r="V308"/>
      <c r="W308"/>
      <c r="X308"/>
      <c r="Y308"/>
      <c r="Z308"/>
    </row>
    <row r="309" spans="12:26" s="106" customFormat="1" ht="13.5">
      <c r="L309"/>
      <c r="M309"/>
      <c r="N309"/>
      <c r="O309"/>
      <c r="P309"/>
      <c r="Q309"/>
      <c r="R309"/>
      <c r="S309"/>
      <c r="T309"/>
      <c r="U309"/>
      <c r="V309"/>
      <c r="W309"/>
      <c r="X309"/>
      <c r="Y309"/>
      <c r="Z309"/>
    </row>
    <row r="310" spans="12:26" s="106" customFormat="1" ht="13.5">
      <c r="L310"/>
      <c r="M310"/>
      <c r="N310"/>
      <c r="O310"/>
      <c r="P310"/>
      <c r="Q310"/>
      <c r="R310"/>
      <c r="S310"/>
      <c r="T310"/>
      <c r="U310"/>
      <c r="V310"/>
      <c r="W310"/>
      <c r="X310"/>
      <c r="Y310"/>
      <c r="Z310"/>
    </row>
    <row r="311" spans="12:26" s="106" customFormat="1" ht="13.5">
      <c r="L311"/>
      <c r="M311"/>
      <c r="N311"/>
      <c r="O311"/>
      <c r="P311"/>
      <c r="Q311"/>
      <c r="R311"/>
      <c r="S311"/>
      <c r="T311"/>
      <c r="U311"/>
      <c r="V311"/>
      <c r="W311"/>
      <c r="X311"/>
      <c r="Y311"/>
      <c r="Z311"/>
    </row>
    <row r="312" spans="12:26" s="106" customFormat="1" ht="13.5">
      <c r="L312"/>
      <c r="M312"/>
      <c r="N312"/>
      <c r="O312"/>
      <c r="P312"/>
      <c r="Q312"/>
      <c r="R312"/>
      <c r="S312"/>
      <c r="T312"/>
      <c r="U312"/>
      <c r="V312"/>
      <c r="W312"/>
      <c r="X312"/>
      <c r="Y312"/>
      <c r="Z312"/>
    </row>
    <row r="313" spans="12:26" s="106" customFormat="1" ht="13.5">
      <c r="L313"/>
      <c r="M313"/>
      <c r="N313"/>
      <c r="O313"/>
      <c r="P313"/>
      <c r="Q313"/>
      <c r="R313"/>
      <c r="S313"/>
      <c r="T313"/>
      <c r="U313"/>
      <c r="V313"/>
      <c r="W313"/>
      <c r="X313"/>
      <c r="Y313"/>
      <c r="Z313"/>
    </row>
    <row r="314" spans="12:26" s="106" customFormat="1" ht="13.5">
      <c r="L314"/>
      <c r="M314"/>
      <c r="N314"/>
      <c r="O314"/>
      <c r="P314"/>
      <c r="Q314"/>
      <c r="R314"/>
      <c r="S314"/>
      <c r="T314"/>
      <c r="U314"/>
      <c r="V314"/>
      <c r="W314"/>
      <c r="X314"/>
      <c r="Y314"/>
      <c r="Z314"/>
    </row>
    <row r="315" spans="12:26" s="106" customFormat="1" ht="13.5">
      <c r="L315"/>
      <c r="M315"/>
      <c r="N315"/>
      <c r="O315"/>
      <c r="P315"/>
      <c r="Q315"/>
      <c r="R315"/>
      <c r="S315"/>
      <c r="T315"/>
      <c r="U315"/>
      <c r="V315"/>
      <c r="W315"/>
      <c r="X315"/>
      <c r="Y315"/>
      <c r="Z315"/>
    </row>
    <row r="316" spans="12:26" s="106" customFormat="1" ht="13.5">
      <c r="L316"/>
      <c r="M316"/>
      <c r="N316"/>
      <c r="O316"/>
      <c r="P316"/>
      <c r="Q316"/>
      <c r="R316"/>
      <c r="S316"/>
      <c r="T316"/>
      <c r="U316"/>
      <c r="V316"/>
      <c r="W316"/>
      <c r="X316"/>
      <c r="Y316"/>
      <c r="Z316"/>
    </row>
    <row r="317" spans="12:26" s="106" customFormat="1" ht="13.5">
      <c r="L317"/>
      <c r="M317"/>
      <c r="N317"/>
      <c r="O317"/>
      <c r="P317"/>
      <c r="Q317"/>
      <c r="R317"/>
      <c r="S317"/>
      <c r="T317"/>
      <c r="U317"/>
      <c r="V317"/>
      <c r="W317"/>
      <c r="X317"/>
      <c r="Y317"/>
      <c r="Z317"/>
    </row>
  </sheetData>
  <sheetProtection/>
  <mergeCells count="66">
    <mergeCell ref="C226:C229"/>
    <mergeCell ref="H226:H229"/>
    <mergeCell ref="C230:C233"/>
    <mergeCell ref="H230:H233"/>
    <mergeCell ref="H89:J90"/>
    <mergeCell ref="E91:E92"/>
    <mergeCell ref="F120:J121"/>
    <mergeCell ref="C194:C197"/>
    <mergeCell ref="C198:C201"/>
    <mergeCell ref="H198:H201"/>
    <mergeCell ref="C202:C205"/>
    <mergeCell ref="H202:H205"/>
    <mergeCell ref="C222:C225"/>
    <mergeCell ref="C170:C173"/>
    <mergeCell ref="H170:H173"/>
    <mergeCell ref="C178:C181"/>
    <mergeCell ref="C182:C185"/>
    <mergeCell ref="H182:H185"/>
    <mergeCell ref="C186:C189"/>
    <mergeCell ref="H186:H189"/>
    <mergeCell ref="E143:J143"/>
    <mergeCell ref="C147:D147"/>
    <mergeCell ref="C148:C151"/>
    <mergeCell ref="F151:J152"/>
    <mergeCell ref="C162:C165"/>
    <mergeCell ref="C166:C169"/>
    <mergeCell ref="H166:H169"/>
    <mergeCell ref="C99:C102"/>
    <mergeCell ref="C103:C106"/>
    <mergeCell ref="C113:C116"/>
    <mergeCell ref="C117:C120"/>
    <mergeCell ref="F118:J119"/>
    <mergeCell ref="D71:E71"/>
    <mergeCell ref="H71:I71"/>
    <mergeCell ref="I79:J79"/>
    <mergeCell ref="C91:C92"/>
    <mergeCell ref="D91:D92"/>
    <mergeCell ref="H91:H92"/>
    <mergeCell ref="I91:I92"/>
    <mergeCell ref="J91:J92"/>
    <mergeCell ref="E65:J65"/>
    <mergeCell ref="C53:D53"/>
    <mergeCell ref="C54:D54"/>
    <mergeCell ref="F54:F57"/>
    <mergeCell ref="G54:G57"/>
    <mergeCell ref="C55:D55"/>
    <mergeCell ref="C56:D56"/>
    <mergeCell ref="C57:D57"/>
    <mergeCell ref="C59:D59"/>
    <mergeCell ref="C60:D60"/>
    <mergeCell ref="G60:G62"/>
    <mergeCell ref="C61:D61"/>
    <mergeCell ref="C62:D62"/>
    <mergeCell ref="E44:J44"/>
    <mergeCell ref="C32:D32"/>
    <mergeCell ref="C33:D33"/>
    <mergeCell ref="F33:F36"/>
    <mergeCell ref="G33:G36"/>
    <mergeCell ref="C34:D34"/>
    <mergeCell ref="C35:D35"/>
    <mergeCell ref="C36:D36"/>
    <mergeCell ref="C38:D38"/>
    <mergeCell ref="C39:D39"/>
    <mergeCell ref="G39:G41"/>
    <mergeCell ref="C40:D40"/>
    <mergeCell ref="C41:D41"/>
  </mergeCells>
  <printOptions horizontalCentered="1"/>
  <pageMargins left="0.5905511811023623" right="0.5905511811023623" top="0.7086614173228347" bottom="0.3937007874015748" header="0.5118110236220472" footer="0.5118110236220472"/>
  <pageSetup horizontalDpi="600" verticalDpi="600" orientation="portrait" paperSize="9" scale="60" r:id="rId2"/>
  <rowBreaks count="4" manualBreakCount="4">
    <brk id="76" max="9" man="1"/>
    <brk id="154" max="255" man="1"/>
    <brk id="216" max="9" man="1"/>
    <brk id="243" max="9" man="1"/>
  </rowBreaks>
  <colBreaks count="1" manualBreakCount="1">
    <brk id="11" max="336" man="1"/>
  </colBreaks>
  <drawing r:id="rId1"/>
</worksheet>
</file>

<file path=xl/worksheets/sheet4.xml><?xml version="1.0" encoding="utf-8"?>
<worksheet xmlns="http://schemas.openxmlformats.org/spreadsheetml/2006/main" xmlns:r="http://schemas.openxmlformats.org/officeDocument/2006/relationships">
  <sheetPr>
    <tabColor indexed="13"/>
  </sheetPr>
  <dimension ref="A1:Z317"/>
  <sheetViews>
    <sheetView view="pageBreakPreview" zoomScale="70" zoomScaleNormal="85" zoomScaleSheetLayoutView="70" zoomScalePageLayoutView="0" workbookViewId="0" topLeftCell="A74">
      <selection activeCell="J82" sqref="J82"/>
    </sheetView>
  </sheetViews>
  <sheetFormatPr defaultColWidth="9.00390625" defaultRowHeight="13.5"/>
  <cols>
    <col min="1" max="1" width="3.625" style="0" customWidth="1"/>
    <col min="2" max="2" width="3.625" style="31" customWidth="1"/>
    <col min="3" max="10" width="17.625" style="0" customWidth="1"/>
    <col min="11" max="11" width="17.625" style="106" customWidth="1"/>
    <col min="12" max="28" width="16.50390625" style="0" customWidth="1"/>
    <col min="29" max="29" width="18.125" style="0" customWidth="1"/>
    <col min="30" max="30" width="12.625" style="0" customWidth="1"/>
    <col min="31" max="31" width="14.625" style="0" customWidth="1"/>
    <col min="32" max="32" width="19.625" style="0" customWidth="1"/>
  </cols>
  <sheetData>
    <row r="1" spans="1:11" ht="21">
      <c r="A1" s="104" t="s">
        <v>144</v>
      </c>
      <c r="B1" s="105"/>
      <c r="C1" s="106"/>
      <c r="D1" s="106"/>
      <c r="E1" s="68"/>
      <c r="F1" s="113" t="s">
        <v>108</v>
      </c>
      <c r="G1" s="106"/>
      <c r="H1" s="106"/>
      <c r="I1" s="106"/>
      <c r="J1" s="114" t="s">
        <v>120</v>
      </c>
      <c r="K1" s="114"/>
    </row>
    <row r="2" spans="1:10" ht="12" customHeight="1" thickBot="1">
      <c r="A2" s="105"/>
      <c r="B2" s="105"/>
      <c r="C2" s="106"/>
      <c r="D2" s="106"/>
      <c r="E2" s="106"/>
      <c r="F2" s="106"/>
      <c r="G2" s="106"/>
      <c r="H2" s="106"/>
      <c r="I2" s="106"/>
      <c r="J2" s="106"/>
    </row>
    <row r="3" spans="1:11" s="22" customFormat="1" ht="20.25" customHeight="1">
      <c r="A3" s="107" t="s">
        <v>47</v>
      </c>
      <c r="B3" s="108"/>
      <c r="C3" s="108"/>
      <c r="D3" s="108"/>
      <c r="E3" s="108"/>
      <c r="F3" s="108"/>
      <c r="G3" s="108"/>
      <c r="H3" s="108"/>
      <c r="I3" s="108"/>
      <c r="J3" s="109"/>
      <c r="K3" s="143"/>
    </row>
    <row r="4" spans="1:11" s="22" customFormat="1" ht="20.25" customHeight="1" thickBot="1">
      <c r="A4" s="110" t="s">
        <v>48</v>
      </c>
      <c r="B4" s="111"/>
      <c r="C4" s="111"/>
      <c r="D4" s="111"/>
      <c r="E4" s="111"/>
      <c r="F4" s="111"/>
      <c r="G4" s="111"/>
      <c r="H4" s="111"/>
      <c r="I4" s="111"/>
      <c r="J4" s="112"/>
      <c r="K4" s="143"/>
    </row>
    <row r="5" spans="1:10" ht="12" customHeight="1">
      <c r="A5" s="105"/>
      <c r="B5" s="105"/>
      <c r="C5" s="106"/>
      <c r="D5" s="106"/>
      <c r="E5" s="106"/>
      <c r="F5" s="106"/>
      <c r="G5" s="106"/>
      <c r="H5" s="106"/>
      <c r="I5" s="106"/>
      <c r="J5" s="106"/>
    </row>
    <row r="6" spans="1:11" s="24" customFormat="1" ht="24" customHeight="1">
      <c r="A6" s="41" t="s">
        <v>49</v>
      </c>
      <c r="B6" s="37"/>
      <c r="C6" s="35"/>
      <c r="D6" s="35"/>
      <c r="E6" s="35"/>
      <c r="F6" s="35"/>
      <c r="G6" s="35"/>
      <c r="H6" s="35"/>
      <c r="I6" s="35"/>
      <c r="J6" s="36"/>
      <c r="K6" s="147"/>
    </row>
    <row r="7" spans="1:10" ht="8.25" customHeight="1">
      <c r="A7" s="38"/>
      <c r="B7" s="105"/>
      <c r="C7" s="106"/>
      <c r="D7" s="106"/>
      <c r="E7" s="106"/>
      <c r="F7" s="106"/>
      <c r="G7" s="106"/>
      <c r="H7" s="106"/>
      <c r="I7" s="106"/>
      <c r="J7" s="106"/>
    </row>
    <row r="8" spans="1:10" ht="16.5" customHeight="1">
      <c r="A8" s="38"/>
      <c r="B8" s="105"/>
      <c r="C8" s="28" t="s">
        <v>86</v>
      </c>
      <c r="D8" s="29"/>
      <c r="E8" s="29"/>
      <c r="F8" s="29"/>
      <c r="G8" s="30"/>
      <c r="H8" s="29"/>
      <c r="I8" s="29"/>
      <c r="J8" s="29"/>
    </row>
    <row r="9" spans="1:10" ht="16.5" customHeight="1">
      <c r="A9" s="38"/>
      <c r="B9" s="105"/>
      <c r="C9" s="120" t="s">
        <v>150</v>
      </c>
      <c r="D9" s="106"/>
      <c r="E9" s="106"/>
      <c r="F9" s="106"/>
      <c r="G9" s="106"/>
      <c r="H9" s="106"/>
      <c r="I9" s="106"/>
      <c r="J9" s="106"/>
    </row>
    <row r="10" spans="1:10" ht="16.5" customHeight="1">
      <c r="A10" s="39"/>
      <c r="B10" s="106"/>
      <c r="C10" s="106" t="s">
        <v>40</v>
      </c>
      <c r="D10" s="106"/>
      <c r="E10" s="106"/>
      <c r="F10" s="106" t="s">
        <v>41</v>
      </c>
      <c r="G10" s="106"/>
      <c r="H10" s="106"/>
      <c r="I10" s="106"/>
      <c r="J10" s="106"/>
    </row>
    <row r="11" spans="1:11" ht="16.5" customHeight="1">
      <c r="A11" s="39"/>
      <c r="B11" s="106"/>
      <c r="C11" s="162" t="s">
        <v>0</v>
      </c>
      <c r="D11" s="162" t="s">
        <v>1</v>
      </c>
      <c r="E11" s="106"/>
      <c r="F11" s="162" t="s">
        <v>0</v>
      </c>
      <c r="G11" s="162" t="s">
        <v>1</v>
      </c>
      <c r="H11" s="106"/>
      <c r="I11" s="116"/>
      <c r="J11" s="117"/>
      <c r="K11" s="117"/>
    </row>
    <row r="12" spans="1:11" ht="16.5" customHeight="1">
      <c r="A12" s="39"/>
      <c r="B12" s="106"/>
      <c r="C12" s="2" t="s">
        <v>21</v>
      </c>
      <c r="D12" s="90">
        <v>7000</v>
      </c>
      <c r="E12" s="106"/>
      <c r="F12" s="2" t="s">
        <v>21</v>
      </c>
      <c r="G12" s="91">
        <v>24000</v>
      </c>
      <c r="H12" s="118"/>
      <c r="I12" s="119"/>
      <c r="J12" s="117"/>
      <c r="K12" s="117"/>
    </row>
    <row r="13" spans="1:11" ht="16.5" customHeight="1">
      <c r="A13" s="39"/>
      <c r="B13" s="106"/>
      <c r="C13" s="3" t="s">
        <v>2</v>
      </c>
      <c r="D13" s="91">
        <v>5400</v>
      </c>
      <c r="E13" s="106"/>
      <c r="F13" s="3" t="s">
        <v>2</v>
      </c>
      <c r="G13" s="91">
        <v>16800</v>
      </c>
      <c r="H13" s="118"/>
      <c r="I13" s="119"/>
      <c r="J13" s="117"/>
      <c r="K13" s="117"/>
    </row>
    <row r="14" spans="1:11" ht="16.5" customHeight="1">
      <c r="A14" s="39"/>
      <c r="B14" s="106"/>
      <c r="C14" s="2" t="s">
        <v>3</v>
      </c>
      <c r="D14" s="92">
        <v>7600</v>
      </c>
      <c r="E14" s="106"/>
      <c r="F14" s="2" t="s">
        <v>3</v>
      </c>
      <c r="G14" s="91">
        <v>20000</v>
      </c>
      <c r="H14" s="118"/>
      <c r="I14" s="119"/>
      <c r="J14" s="117"/>
      <c r="K14" s="117"/>
    </row>
    <row r="15" spans="1:11" ht="16.5" customHeight="1">
      <c r="A15" s="39"/>
      <c r="B15" s="106"/>
      <c r="C15" s="2" t="s">
        <v>39</v>
      </c>
      <c r="D15" s="91">
        <v>0</v>
      </c>
      <c r="E15" s="121"/>
      <c r="F15" s="2" t="s">
        <v>39</v>
      </c>
      <c r="G15" s="91">
        <v>19200</v>
      </c>
      <c r="H15" s="117"/>
      <c r="I15" s="119"/>
      <c r="J15" s="117"/>
      <c r="K15" s="117"/>
    </row>
    <row r="16" spans="1:11" ht="16.5" customHeight="1" hidden="1">
      <c r="A16" s="39"/>
      <c r="B16" s="106"/>
      <c r="C16" s="2"/>
      <c r="D16" s="91"/>
      <c r="E16" s="122"/>
      <c r="F16" s="2"/>
      <c r="G16" s="91"/>
      <c r="H16" s="117"/>
      <c r="I16" s="119"/>
      <c r="J16" s="117"/>
      <c r="K16" s="117"/>
    </row>
    <row r="17" spans="1:11" ht="16.5" customHeight="1">
      <c r="A17" s="39"/>
      <c r="B17" s="106"/>
      <c r="C17" s="2" t="s">
        <v>4</v>
      </c>
      <c r="D17" s="88">
        <f>SUM(D12:D16)</f>
        <v>20000</v>
      </c>
      <c r="E17" s="106"/>
      <c r="F17" s="2" t="s">
        <v>4</v>
      </c>
      <c r="G17" s="88">
        <f>SUM(G12:G16)</f>
        <v>80000</v>
      </c>
      <c r="H17" s="106"/>
      <c r="I17" s="119"/>
      <c r="J17" s="117"/>
      <c r="K17" s="117"/>
    </row>
    <row r="18" spans="1:10" ht="21" customHeight="1">
      <c r="A18" s="39"/>
      <c r="B18" s="106"/>
      <c r="C18" s="106"/>
      <c r="D18" s="106"/>
      <c r="E18" s="106"/>
      <c r="F18" s="106"/>
      <c r="G18" s="106"/>
      <c r="H18" s="106"/>
      <c r="I18" s="115"/>
      <c r="J18" s="106"/>
    </row>
    <row r="19" spans="1:11" s="24" customFormat="1" ht="24" customHeight="1">
      <c r="A19" s="41" t="s">
        <v>50</v>
      </c>
      <c r="B19" s="37"/>
      <c r="C19" s="35"/>
      <c r="D19" s="35"/>
      <c r="E19" s="35"/>
      <c r="F19" s="35"/>
      <c r="G19" s="35"/>
      <c r="H19" s="35"/>
      <c r="I19" s="35"/>
      <c r="J19" s="36"/>
      <c r="K19" s="147"/>
    </row>
    <row r="20" spans="1:10" ht="13.5">
      <c r="A20" s="39"/>
      <c r="B20" s="106"/>
      <c r="C20" s="106"/>
      <c r="D20" s="106"/>
      <c r="E20" s="106"/>
      <c r="F20" s="106"/>
      <c r="G20" s="106"/>
      <c r="H20" s="106"/>
      <c r="I20" s="115"/>
      <c r="J20" s="106"/>
    </row>
    <row r="21" spans="1:10" ht="16.5" customHeight="1">
      <c r="A21" s="39"/>
      <c r="B21" s="106"/>
      <c r="C21" s="28" t="s">
        <v>51</v>
      </c>
      <c r="D21" s="29"/>
      <c r="E21" s="29"/>
      <c r="F21" s="29"/>
      <c r="G21" s="106"/>
      <c r="H21" s="106"/>
      <c r="I21" s="115"/>
      <c r="J21" s="106"/>
    </row>
    <row r="22" spans="1:10" ht="16.5" customHeight="1">
      <c r="A22" s="39"/>
      <c r="B22" s="106"/>
      <c r="C22" s="120" t="s">
        <v>151</v>
      </c>
      <c r="D22" s="106"/>
      <c r="E22" s="106"/>
      <c r="F22" s="106"/>
      <c r="G22" s="106"/>
      <c r="H22" s="106"/>
      <c r="I22" s="115"/>
      <c r="J22" s="106"/>
    </row>
    <row r="23" spans="1:10" ht="16.5" customHeight="1">
      <c r="A23" s="39"/>
      <c r="B23" s="106"/>
      <c r="C23" s="106" t="s">
        <v>42</v>
      </c>
      <c r="D23" s="106"/>
      <c r="E23" s="106"/>
      <c r="F23" s="106"/>
      <c r="G23" s="106"/>
      <c r="H23" s="106"/>
      <c r="I23" s="115"/>
      <c r="J23" s="106"/>
    </row>
    <row r="24" spans="1:10" ht="16.5" customHeight="1">
      <c r="A24" s="39"/>
      <c r="B24" s="106"/>
      <c r="C24" s="32" t="s">
        <v>5</v>
      </c>
      <c r="D24" s="89">
        <v>300</v>
      </c>
      <c r="E24" s="106"/>
      <c r="F24" s="106"/>
      <c r="G24" s="106"/>
      <c r="H24" s="106"/>
      <c r="I24" s="106"/>
      <c r="J24" s="106"/>
    </row>
    <row r="25" spans="1:10" ht="16.5" customHeight="1">
      <c r="A25" s="38"/>
      <c r="B25" s="105"/>
      <c r="C25" s="106"/>
      <c r="D25" s="106"/>
      <c r="E25" s="106"/>
      <c r="F25" s="106"/>
      <c r="G25" s="106"/>
      <c r="H25" s="106"/>
      <c r="I25" s="106"/>
      <c r="J25" s="106"/>
    </row>
    <row r="26" spans="1:15" s="6" customFormat="1" ht="16.5" customHeight="1">
      <c r="A26" s="42"/>
      <c r="B26" s="123"/>
      <c r="C26" s="28" t="s">
        <v>52</v>
      </c>
      <c r="D26" s="29"/>
      <c r="E26" s="29"/>
      <c r="F26" s="29"/>
      <c r="G26" s="106"/>
      <c r="H26" s="106"/>
      <c r="I26" s="106"/>
      <c r="J26" s="106"/>
      <c r="K26" s="106"/>
      <c r="L26"/>
      <c r="M26"/>
      <c r="N26"/>
      <c r="O26"/>
    </row>
    <row r="27" spans="1:15" s="6" customFormat="1" ht="16.5" customHeight="1">
      <c r="A27" s="38"/>
      <c r="B27" s="105"/>
      <c r="C27" s="120" t="s">
        <v>152</v>
      </c>
      <c r="D27" s="106"/>
      <c r="E27" s="106"/>
      <c r="F27" s="106"/>
      <c r="G27" s="106"/>
      <c r="H27" s="106"/>
      <c r="I27" s="106"/>
      <c r="J27" s="106"/>
      <c r="K27" s="106"/>
      <c r="L27"/>
      <c r="M27"/>
      <c r="N27"/>
      <c r="O27"/>
    </row>
    <row r="28" spans="1:24" ht="6" customHeight="1">
      <c r="A28" s="39"/>
      <c r="B28" s="106"/>
      <c r="C28" s="117"/>
      <c r="D28" s="124"/>
      <c r="E28" s="106"/>
      <c r="F28" s="106"/>
      <c r="G28" s="106"/>
      <c r="H28" s="106"/>
      <c r="I28" s="106"/>
      <c r="J28" s="106"/>
      <c r="T28" s="13"/>
      <c r="U28" s="13"/>
      <c r="V28" s="13"/>
      <c r="W28" s="13"/>
      <c r="X28" s="13"/>
    </row>
    <row r="29" spans="1:24" ht="32.25" customHeight="1">
      <c r="A29" s="39"/>
      <c r="B29" s="106"/>
      <c r="C29" s="33" t="s">
        <v>44</v>
      </c>
      <c r="D29" s="26" t="s">
        <v>91</v>
      </c>
      <c r="E29" s="106"/>
      <c r="F29" s="106"/>
      <c r="G29" s="106"/>
      <c r="H29" s="106"/>
      <c r="I29" s="106"/>
      <c r="J29" s="106"/>
      <c r="T29" s="13"/>
      <c r="U29" s="14"/>
      <c r="V29" s="14"/>
      <c r="W29" s="14"/>
      <c r="X29" s="14"/>
    </row>
    <row r="30" spans="1:24" ht="16.5" customHeight="1">
      <c r="A30" s="39"/>
      <c r="B30" s="106"/>
      <c r="C30" s="2" t="s">
        <v>19</v>
      </c>
      <c r="D30" s="87">
        <v>700</v>
      </c>
      <c r="E30" s="106"/>
      <c r="F30" s="106"/>
      <c r="G30" s="106"/>
      <c r="H30" s="106"/>
      <c r="I30" s="106"/>
      <c r="J30" s="106"/>
      <c r="T30" s="13"/>
      <c r="U30" s="4"/>
      <c r="V30" s="4"/>
      <c r="W30" s="4"/>
      <c r="X30" s="15"/>
    </row>
    <row r="31" spans="1:10" ht="16.5" customHeight="1">
      <c r="A31" s="39"/>
      <c r="B31" s="106"/>
      <c r="C31" s="106"/>
      <c r="D31" s="106"/>
      <c r="E31" s="106"/>
      <c r="F31" s="106"/>
      <c r="G31" s="106"/>
      <c r="H31" s="106"/>
      <c r="I31" s="106"/>
      <c r="J31" s="106"/>
    </row>
    <row r="32" spans="1:10" ht="45" customHeight="1">
      <c r="A32" s="39"/>
      <c r="B32" s="106"/>
      <c r="C32" s="191" t="s">
        <v>43</v>
      </c>
      <c r="D32" s="192"/>
      <c r="E32" s="25" t="s">
        <v>99</v>
      </c>
      <c r="F32" s="25" t="s">
        <v>6</v>
      </c>
      <c r="G32" s="25" t="s">
        <v>7</v>
      </c>
      <c r="H32" s="25" t="s">
        <v>8</v>
      </c>
      <c r="I32" s="25" t="s">
        <v>9</v>
      </c>
      <c r="J32" s="106"/>
    </row>
    <row r="33" spans="1:10" ht="16.5" customHeight="1">
      <c r="A33" s="39"/>
      <c r="B33" s="106"/>
      <c r="C33" s="193" t="s">
        <v>10</v>
      </c>
      <c r="D33" s="194"/>
      <c r="E33" s="88">
        <v>3975</v>
      </c>
      <c r="F33" s="195">
        <f>D24</f>
        <v>300</v>
      </c>
      <c r="G33" s="198">
        <f>IF(F33&lt;150,1,IF(F33&lt;500,1-(F33-150)*(0.3/350),0.7))</f>
        <v>0.8714285714285714</v>
      </c>
      <c r="H33" s="88">
        <f>E33*G33</f>
        <v>3463.9285714285716</v>
      </c>
      <c r="I33" s="9"/>
      <c r="J33" s="106"/>
    </row>
    <row r="34" spans="1:10" ht="16.5" customHeight="1">
      <c r="A34" s="39"/>
      <c r="B34" s="106"/>
      <c r="C34" s="193" t="s">
        <v>11</v>
      </c>
      <c r="D34" s="194"/>
      <c r="E34" s="88">
        <v>3375</v>
      </c>
      <c r="F34" s="196"/>
      <c r="G34" s="199"/>
      <c r="H34" s="88">
        <f>E34*G33</f>
        <v>2941.0714285714284</v>
      </c>
      <c r="I34" s="9">
        <v>1</v>
      </c>
      <c r="J34" s="106"/>
    </row>
    <row r="35" spans="1:10" ht="16.5" customHeight="1">
      <c r="A35" s="39"/>
      <c r="B35" s="106"/>
      <c r="C35" s="193" t="s">
        <v>12</v>
      </c>
      <c r="D35" s="194"/>
      <c r="E35" s="88">
        <v>3000</v>
      </c>
      <c r="F35" s="196"/>
      <c r="G35" s="199"/>
      <c r="H35" s="88">
        <f>E35*G33</f>
        <v>2614.285714285714</v>
      </c>
      <c r="I35" s="9"/>
      <c r="J35" s="106"/>
    </row>
    <row r="36" spans="1:10" ht="16.5" customHeight="1">
      <c r="A36" s="39"/>
      <c r="B36" s="106"/>
      <c r="C36" s="193" t="s">
        <v>13</v>
      </c>
      <c r="D36" s="194"/>
      <c r="E36" s="88">
        <v>2175</v>
      </c>
      <c r="F36" s="197"/>
      <c r="G36" s="200"/>
      <c r="H36" s="88">
        <f>E36*G33</f>
        <v>1895.357142857143</v>
      </c>
      <c r="I36" s="9"/>
      <c r="J36" s="106"/>
    </row>
    <row r="37" spans="1:10" ht="16.5" customHeight="1">
      <c r="A37" s="39"/>
      <c r="B37" s="106"/>
      <c r="C37" s="117"/>
      <c r="D37" s="124"/>
      <c r="E37" s="106"/>
      <c r="F37" s="106"/>
      <c r="G37" s="106"/>
      <c r="H37" s="106"/>
      <c r="I37" s="106"/>
      <c r="J37" s="106"/>
    </row>
    <row r="38" spans="1:11" ht="45" customHeight="1">
      <c r="A38" s="39"/>
      <c r="B38" s="106"/>
      <c r="C38" s="201" t="s">
        <v>59</v>
      </c>
      <c r="D38" s="202"/>
      <c r="E38" s="26" t="s">
        <v>14</v>
      </c>
      <c r="F38" s="26" t="s">
        <v>15</v>
      </c>
      <c r="G38" s="26" t="s">
        <v>6</v>
      </c>
      <c r="H38" s="26" t="s">
        <v>7</v>
      </c>
      <c r="I38" s="26" t="s">
        <v>8</v>
      </c>
      <c r="J38" s="25" t="s">
        <v>9</v>
      </c>
      <c r="K38" s="148"/>
    </row>
    <row r="39" spans="1:11" ht="16.5" customHeight="1">
      <c r="A39" s="39"/>
      <c r="B39" s="106"/>
      <c r="C39" s="203" t="s">
        <v>16</v>
      </c>
      <c r="D39" s="204"/>
      <c r="E39" s="88">
        <v>20600</v>
      </c>
      <c r="F39" s="8">
        <v>1</v>
      </c>
      <c r="G39" s="195">
        <f>D24</f>
        <v>300</v>
      </c>
      <c r="H39" s="164">
        <v>1</v>
      </c>
      <c r="I39" s="88">
        <f>E39*F39*H39</f>
        <v>20600</v>
      </c>
      <c r="J39" s="9"/>
      <c r="K39" s="117"/>
    </row>
    <row r="40" spans="1:11" ht="16.5" customHeight="1">
      <c r="A40" s="39"/>
      <c r="B40" s="106"/>
      <c r="C40" s="203" t="s">
        <v>17</v>
      </c>
      <c r="D40" s="204"/>
      <c r="E40" s="88">
        <v>11600</v>
      </c>
      <c r="F40" s="8">
        <f>IF(D14/10000&lt;1.5,1,IF(D14/10000&lt;5.5,1-(D14/10000-1.5)*0.05,0.8))</f>
        <v>1</v>
      </c>
      <c r="G40" s="196"/>
      <c r="H40" s="8">
        <f>IF($G$39&lt;150,1,IF($G$39&lt;750,1-($G$39-150)*(0.1/600),0.9))</f>
        <v>0.975</v>
      </c>
      <c r="I40" s="88">
        <f>E40*F40*H40</f>
        <v>11310</v>
      </c>
      <c r="J40" s="9"/>
      <c r="K40" s="117"/>
    </row>
    <row r="41" spans="1:11" ht="16.5" customHeight="1">
      <c r="A41" s="39"/>
      <c r="B41" s="106"/>
      <c r="C41" s="203" t="s">
        <v>18</v>
      </c>
      <c r="D41" s="204"/>
      <c r="E41" s="88">
        <v>10600</v>
      </c>
      <c r="F41" s="8">
        <f>IF(D14/10000&lt;1.5,1,IF(D14/10000&lt;7,1-(D14/10000-1.5)*(0.3/5.5),0.7))</f>
        <v>1</v>
      </c>
      <c r="G41" s="197"/>
      <c r="H41" s="8">
        <f>IF($G$39&lt;150,1,IF($G$39&lt;700,1-($G$39-150)*(0.05/550),0.95))</f>
        <v>0.9863636363636363</v>
      </c>
      <c r="I41" s="88">
        <f>E41*F41*H41</f>
        <v>10455.454545454546</v>
      </c>
      <c r="J41" s="9">
        <v>1</v>
      </c>
      <c r="K41" s="117"/>
    </row>
    <row r="42" spans="1:10" ht="16.5" customHeight="1">
      <c r="A42" s="39"/>
      <c r="B42" s="106"/>
      <c r="C42" s="117"/>
      <c r="D42" s="124"/>
      <c r="E42" s="106"/>
      <c r="F42" s="106"/>
      <c r="G42" s="106"/>
      <c r="H42" s="117"/>
      <c r="I42" s="106"/>
      <c r="J42" s="106"/>
    </row>
    <row r="43" spans="1:10" ht="31.5" customHeight="1">
      <c r="A43" s="39"/>
      <c r="B43" s="106"/>
      <c r="C43" s="34" t="s">
        <v>45</v>
      </c>
      <c r="D43" s="26" t="s">
        <v>91</v>
      </c>
      <c r="E43" s="106"/>
      <c r="F43" s="106"/>
      <c r="G43" s="106"/>
      <c r="H43" s="117"/>
      <c r="I43" s="106"/>
      <c r="J43" s="106"/>
    </row>
    <row r="44" spans="1:11" ht="16.5" customHeight="1">
      <c r="A44" s="39"/>
      <c r="B44" s="106"/>
      <c r="C44" s="2" t="s">
        <v>19</v>
      </c>
      <c r="D44" s="87">
        <v>1783</v>
      </c>
      <c r="E44" s="189" t="s">
        <v>46</v>
      </c>
      <c r="F44" s="190"/>
      <c r="G44" s="190"/>
      <c r="H44" s="190"/>
      <c r="I44" s="190"/>
      <c r="J44" s="190"/>
      <c r="K44" s="163"/>
    </row>
    <row r="45" spans="1:10" ht="12" customHeight="1">
      <c r="A45" s="39"/>
      <c r="B45" s="106"/>
      <c r="C45" s="106"/>
      <c r="D45" s="106"/>
      <c r="E45" s="106"/>
      <c r="F45" s="106"/>
      <c r="G45" s="106"/>
      <c r="H45" s="117"/>
      <c r="I45" s="106"/>
      <c r="J45" s="106"/>
    </row>
    <row r="46" spans="1:10" ht="12" customHeight="1">
      <c r="A46" s="39"/>
      <c r="B46" s="106"/>
      <c r="C46" s="117"/>
      <c r="D46" s="124"/>
      <c r="E46" s="106"/>
      <c r="F46" s="106"/>
      <c r="G46" s="106"/>
      <c r="H46" s="117"/>
      <c r="I46" s="106"/>
      <c r="J46" s="106"/>
    </row>
    <row r="47" spans="1:10" ht="16.5" customHeight="1">
      <c r="A47" s="39"/>
      <c r="B47" s="106"/>
      <c r="C47" s="28" t="s">
        <v>53</v>
      </c>
      <c r="D47" s="29"/>
      <c r="E47" s="29"/>
      <c r="F47" s="29"/>
      <c r="G47" s="29"/>
      <c r="H47" s="29"/>
      <c r="I47" s="29"/>
      <c r="J47" s="29"/>
    </row>
    <row r="48" spans="1:10" ht="16.5" customHeight="1">
      <c r="A48" s="38"/>
      <c r="B48" s="105"/>
      <c r="C48" s="120" t="s">
        <v>152</v>
      </c>
      <c r="D48" s="106"/>
      <c r="E48" s="106"/>
      <c r="F48" s="106"/>
      <c r="G48" s="106"/>
      <c r="H48" s="106"/>
      <c r="I48" s="106"/>
      <c r="J48" s="106"/>
    </row>
    <row r="49" spans="1:10" ht="6" customHeight="1">
      <c r="A49" s="39"/>
      <c r="B49" s="106"/>
      <c r="C49" s="117"/>
      <c r="D49" s="124"/>
      <c r="E49" s="106"/>
      <c r="F49" s="106"/>
      <c r="G49" s="106"/>
      <c r="H49" s="106"/>
      <c r="I49" s="106"/>
      <c r="J49" s="106"/>
    </row>
    <row r="50" spans="1:10" ht="30.75" customHeight="1">
      <c r="A50" s="39"/>
      <c r="B50" s="106"/>
      <c r="C50" s="33" t="s">
        <v>60</v>
      </c>
      <c r="D50" s="26" t="s">
        <v>91</v>
      </c>
      <c r="E50" s="106"/>
      <c r="F50" s="106"/>
      <c r="G50" s="106"/>
      <c r="H50" s="106"/>
      <c r="I50" s="106"/>
      <c r="J50" s="106"/>
    </row>
    <row r="51" spans="1:10" ht="16.5" customHeight="1">
      <c r="A51" s="39"/>
      <c r="B51" s="106"/>
      <c r="C51" s="2" t="s">
        <v>19</v>
      </c>
      <c r="D51" s="87">
        <v>700</v>
      </c>
      <c r="E51" s="106"/>
      <c r="F51" s="106"/>
      <c r="G51" s="106"/>
      <c r="H51" s="106"/>
      <c r="I51" s="106"/>
      <c r="J51" s="106"/>
    </row>
    <row r="52" spans="1:10" ht="16.5" customHeight="1">
      <c r="A52" s="39"/>
      <c r="B52" s="106"/>
      <c r="C52" s="106"/>
      <c r="D52" s="106"/>
      <c r="E52" s="106"/>
      <c r="F52" s="106"/>
      <c r="G52" s="106"/>
      <c r="H52" s="106"/>
      <c r="I52" s="106"/>
      <c r="J52" s="106"/>
    </row>
    <row r="53" spans="1:9" ht="45" customHeight="1">
      <c r="A53" s="39"/>
      <c r="B53" s="106"/>
      <c r="C53" s="191" t="s">
        <v>54</v>
      </c>
      <c r="D53" s="192"/>
      <c r="E53" s="25" t="s">
        <v>99</v>
      </c>
      <c r="F53" s="25" t="s">
        <v>6</v>
      </c>
      <c r="G53" s="25" t="s">
        <v>7</v>
      </c>
      <c r="H53" s="25" t="s">
        <v>8</v>
      </c>
      <c r="I53" s="25" t="s">
        <v>9</v>
      </c>
    </row>
    <row r="54" spans="1:10" ht="16.5" customHeight="1">
      <c r="A54" s="39"/>
      <c r="B54" s="106"/>
      <c r="C54" s="193" t="s">
        <v>10</v>
      </c>
      <c r="D54" s="194"/>
      <c r="E54" s="88">
        <v>3975</v>
      </c>
      <c r="F54" s="195">
        <f>D24</f>
        <v>300</v>
      </c>
      <c r="G54" s="198">
        <f>IF(F54&lt;150,1,IF(F54&lt;500,1-(F54-150)*(0.3/350),0.7))</f>
        <v>0.8714285714285714</v>
      </c>
      <c r="H54" s="88">
        <f>E54*G54</f>
        <v>3463.9285714285716</v>
      </c>
      <c r="I54" s="9"/>
      <c r="J54" s="106"/>
    </row>
    <row r="55" spans="1:10" ht="16.5" customHeight="1">
      <c r="A55" s="39"/>
      <c r="B55" s="106"/>
      <c r="C55" s="193" t="s">
        <v>11</v>
      </c>
      <c r="D55" s="194"/>
      <c r="E55" s="88">
        <v>3375</v>
      </c>
      <c r="F55" s="196"/>
      <c r="G55" s="199"/>
      <c r="H55" s="88">
        <f>E55*G54</f>
        <v>2941.0714285714284</v>
      </c>
      <c r="I55" s="9">
        <v>1</v>
      </c>
      <c r="J55" s="106"/>
    </row>
    <row r="56" spans="1:10" ht="16.5" customHeight="1">
      <c r="A56" s="39"/>
      <c r="B56" s="106"/>
      <c r="C56" s="193" t="s">
        <v>12</v>
      </c>
      <c r="D56" s="194"/>
      <c r="E56" s="88">
        <v>3000</v>
      </c>
      <c r="F56" s="196"/>
      <c r="G56" s="199"/>
      <c r="H56" s="88">
        <f>E56*G54</f>
        <v>2614.285714285714</v>
      </c>
      <c r="I56" s="9"/>
      <c r="J56" s="106"/>
    </row>
    <row r="57" spans="1:10" ht="16.5" customHeight="1">
      <c r="A57" s="39"/>
      <c r="B57" s="106"/>
      <c r="C57" s="193" t="s">
        <v>13</v>
      </c>
      <c r="D57" s="194"/>
      <c r="E57" s="88">
        <v>2175</v>
      </c>
      <c r="F57" s="197"/>
      <c r="G57" s="200"/>
      <c r="H57" s="88">
        <f>E57*G54</f>
        <v>1895.357142857143</v>
      </c>
      <c r="I57" s="9"/>
      <c r="J57" s="106"/>
    </row>
    <row r="58" spans="1:10" ht="16.5" customHeight="1">
      <c r="A58" s="39"/>
      <c r="B58" s="106"/>
      <c r="C58" s="106"/>
      <c r="D58" s="106"/>
      <c r="E58" s="106"/>
      <c r="F58" s="106"/>
      <c r="G58" s="106"/>
      <c r="H58" s="106"/>
      <c r="I58" s="106"/>
      <c r="J58" s="106"/>
    </row>
    <row r="59" spans="1:11" ht="45" customHeight="1">
      <c r="A59" s="39"/>
      <c r="B59" s="106"/>
      <c r="C59" s="201" t="s">
        <v>61</v>
      </c>
      <c r="D59" s="202"/>
      <c r="E59" s="26" t="s">
        <v>14</v>
      </c>
      <c r="F59" s="26" t="s">
        <v>15</v>
      </c>
      <c r="G59" s="26" t="s">
        <v>6</v>
      </c>
      <c r="H59" s="26" t="s">
        <v>7</v>
      </c>
      <c r="I59" s="26" t="s">
        <v>8</v>
      </c>
      <c r="J59" s="25" t="s">
        <v>9</v>
      </c>
      <c r="K59" s="148"/>
    </row>
    <row r="60" spans="1:11" ht="16.5" customHeight="1">
      <c r="A60" s="39"/>
      <c r="B60" s="106"/>
      <c r="C60" s="203" t="s">
        <v>16</v>
      </c>
      <c r="D60" s="204"/>
      <c r="E60" s="88">
        <v>20600</v>
      </c>
      <c r="F60" s="8">
        <v>1</v>
      </c>
      <c r="G60" s="195">
        <f>D24</f>
        <v>300</v>
      </c>
      <c r="H60" s="164">
        <v>1</v>
      </c>
      <c r="I60" s="88">
        <f>E60*F60*H60</f>
        <v>20600</v>
      </c>
      <c r="J60" s="9"/>
      <c r="K60" s="117"/>
    </row>
    <row r="61" spans="1:11" ht="16.5" customHeight="1">
      <c r="A61" s="39"/>
      <c r="B61" s="106"/>
      <c r="C61" s="203" t="s">
        <v>17</v>
      </c>
      <c r="D61" s="204"/>
      <c r="E61" s="88">
        <v>11600</v>
      </c>
      <c r="F61" s="8">
        <f>IF(G14/10000&lt;1.5,1,IF(G14/10000&lt;5.5,1-(G14/10000-1.5)*0.05,0.8))</f>
        <v>0.975</v>
      </c>
      <c r="G61" s="196"/>
      <c r="H61" s="8">
        <f>IF($G$39&lt;150,1,IF($G$39&lt;750,1-($G$39-150)*(0.1/600),0.9))</f>
        <v>0.975</v>
      </c>
      <c r="I61" s="88">
        <f>E61*F61*H61</f>
        <v>11027.25</v>
      </c>
      <c r="J61" s="9"/>
      <c r="K61" s="117"/>
    </row>
    <row r="62" spans="1:11" ht="16.5" customHeight="1">
      <c r="A62" s="39"/>
      <c r="B62" s="106"/>
      <c r="C62" s="203" t="s">
        <v>18</v>
      </c>
      <c r="D62" s="204"/>
      <c r="E62" s="88">
        <v>10600</v>
      </c>
      <c r="F62" s="8">
        <f>IF(G14/10000&lt;1.5,1,IF(G14/10000&lt;7,1-(G14/10000-1.5)*(0.3/5.5),0.7))</f>
        <v>0.9727272727272728</v>
      </c>
      <c r="G62" s="197"/>
      <c r="H62" s="8">
        <f>IF($G$39&lt;150,1,IF($G$39&lt;700,1-($G$39-150)*(0.05/550),0.95))</f>
        <v>0.9863636363636363</v>
      </c>
      <c r="I62" s="88">
        <f>E62*F62*H62</f>
        <v>10170.305785123968</v>
      </c>
      <c r="J62" s="9">
        <v>1</v>
      </c>
      <c r="K62" s="117"/>
    </row>
    <row r="63" spans="1:10" ht="16.5" customHeight="1">
      <c r="A63" s="39"/>
      <c r="B63" s="106"/>
      <c r="C63" s="106"/>
      <c r="D63" s="106"/>
      <c r="E63" s="106"/>
      <c r="F63" s="106"/>
      <c r="G63" s="106"/>
      <c r="H63" s="106"/>
      <c r="I63" s="106"/>
      <c r="J63" s="106"/>
    </row>
    <row r="64" spans="1:10" ht="31.5" customHeight="1">
      <c r="A64" s="39"/>
      <c r="B64" s="106"/>
      <c r="C64" s="34" t="s">
        <v>55</v>
      </c>
      <c r="D64" s="26" t="s">
        <v>91</v>
      </c>
      <c r="E64" s="106"/>
      <c r="F64" s="106"/>
      <c r="G64" s="106"/>
      <c r="H64" s="106"/>
      <c r="I64" s="106"/>
      <c r="J64" s="106"/>
    </row>
    <row r="65" spans="1:11" ht="16.5" customHeight="1">
      <c r="A65" s="39"/>
      <c r="B65" s="106"/>
      <c r="C65" s="2" t="s">
        <v>19</v>
      </c>
      <c r="D65" s="87">
        <v>1783</v>
      </c>
      <c r="E65" s="189" t="s">
        <v>46</v>
      </c>
      <c r="F65" s="190"/>
      <c r="G65" s="190"/>
      <c r="H65" s="190"/>
      <c r="I65" s="190"/>
      <c r="J65" s="190"/>
      <c r="K65" s="163"/>
    </row>
    <row r="66" spans="1:10" ht="12" customHeight="1">
      <c r="A66" s="39"/>
      <c r="B66" s="106"/>
      <c r="C66" s="106"/>
      <c r="D66" s="106"/>
      <c r="E66" s="106"/>
      <c r="F66" s="106"/>
      <c r="G66" s="106"/>
      <c r="H66" s="106"/>
      <c r="I66" s="106"/>
      <c r="J66" s="106"/>
    </row>
    <row r="67" spans="1:10" ht="12" customHeight="1">
      <c r="A67" s="39"/>
      <c r="B67" s="106"/>
      <c r="C67" s="106"/>
      <c r="D67" s="106"/>
      <c r="E67" s="106"/>
      <c r="F67" s="106"/>
      <c r="G67" s="106"/>
      <c r="H67" s="106"/>
      <c r="I67" s="106"/>
      <c r="J67" s="106"/>
    </row>
    <row r="68" spans="1:10" ht="16.5" customHeight="1">
      <c r="A68" s="39"/>
      <c r="B68" s="106"/>
      <c r="C68" s="28" t="s">
        <v>56</v>
      </c>
      <c r="D68" s="29"/>
      <c r="E68" s="29"/>
      <c r="F68" s="29"/>
      <c r="G68" s="29"/>
      <c r="H68" s="29"/>
      <c r="I68" s="29"/>
      <c r="J68" s="29"/>
    </row>
    <row r="69" spans="1:10" ht="16.5" customHeight="1">
      <c r="A69" s="38"/>
      <c r="B69" s="105"/>
      <c r="C69" s="120" t="s">
        <v>148</v>
      </c>
      <c r="D69" s="106"/>
      <c r="E69" s="106"/>
      <c r="F69" s="106"/>
      <c r="G69" s="106"/>
      <c r="H69" s="106"/>
      <c r="I69" s="106"/>
      <c r="J69" s="106"/>
    </row>
    <row r="70" spans="1:10" ht="16.5" customHeight="1">
      <c r="A70" s="39"/>
      <c r="B70" s="106"/>
      <c r="C70" s="106" t="s">
        <v>57</v>
      </c>
      <c r="D70" s="106"/>
      <c r="E70" s="106"/>
      <c r="F70" s="106"/>
      <c r="G70" s="106" t="s">
        <v>58</v>
      </c>
      <c r="H70" s="106"/>
      <c r="I70" s="106"/>
      <c r="J70" s="106"/>
    </row>
    <row r="71" spans="1:15" ht="31.5" customHeight="1">
      <c r="A71" s="42"/>
      <c r="B71" s="123"/>
      <c r="C71" s="25" t="s">
        <v>0</v>
      </c>
      <c r="D71" s="205" t="s">
        <v>92</v>
      </c>
      <c r="E71" s="206"/>
      <c r="F71" s="106"/>
      <c r="G71" s="25" t="s">
        <v>0</v>
      </c>
      <c r="H71" s="205" t="s">
        <v>92</v>
      </c>
      <c r="I71" s="207"/>
      <c r="J71" s="106"/>
      <c r="L71" s="6"/>
      <c r="M71" s="6"/>
      <c r="N71" s="6"/>
      <c r="O71" s="6"/>
    </row>
    <row r="72" spans="1:10" ht="16.5" customHeight="1">
      <c r="A72" s="39"/>
      <c r="B72" s="106"/>
      <c r="C72" s="2" t="s">
        <v>21</v>
      </c>
      <c r="D72" s="156"/>
      <c r="E72" s="157">
        <f>D30</f>
        <v>700</v>
      </c>
      <c r="F72" s="106"/>
      <c r="G72" s="2" t="s">
        <v>21</v>
      </c>
      <c r="H72" s="156"/>
      <c r="I72" s="157">
        <f>D51</f>
        <v>700</v>
      </c>
      <c r="J72" s="106"/>
    </row>
    <row r="73" spans="1:10" ht="16.5" customHeight="1">
      <c r="A73" s="39"/>
      <c r="B73" s="106"/>
      <c r="C73" s="3" t="s">
        <v>2</v>
      </c>
      <c r="D73" s="156"/>
      <c r="E73" s="157">
        <f>H33*I33+H34*I34+H35*I35+H36*I36</f>
        <v>2941.0714285714284</v>
      </c>
      <c r="F73" s="106"/>
      <c r="G73" s="3" t="s">
        <v>2</v>
      </c>
      <c r="H73" s="156"/>
      <c r="I73" s="157">
        <f>H54*I54+H55*I55+H56*I56+H57*I57</f>
        <v>2941.0714285714284</v>
      </c>
      <c r="J73" s="106"/>
    </row>
    <row r="74" spans="1:10" ht="16.5" customHeight="1">
      <c r="A74" s="39"/>
      <c r="B74" s="106"/>
      <c r="C74" s="2" t="s">
        <v>3</v>
      </c>
      <c r="D74" s="156"/>
      <c r="E74" s="157">
        <f>I39*J39+I40*J40+I41*J41</f>
        <v>10455.454545454546</v>
      </c>
      <c r="F74" s="106"/>
      <c r="G74" s="2" t="s">
        <v>3</v>
      </c>
      <c r="H74" s="156"/>
      <c r="I74" s="157">
        <f>I60*J60+I61*J61+I62*J62</f>
        <v>10170.305785123968</v>
      </c>
      <c r="J74" s="106"/>
    </row>
    <row r="75" spans="1:10" ht="16.5" customHeight="1">
      <c r="A75" s="40"/>
      <c r="B75" s="106"/>
      <c r="C75" s="8" t="s">
        <v>39</v>
      </c>
      <c r="D75" s="156"/>
      <c r="E75" s="157">
        <f>D44</f>
        <v>1783</v>
      </c>
      <c r="F75" s="106"/>
      <c r="G75" s="2" t="s">
        <v>39</v>
      </c>
      <c r="H75" s="156"/>
      <c r="I75" s="157">
        <f>D65</f>
        <v>1783</v>
      </c>
      <c r="J75" s="106"/>
    </row>
    <row r="76" spans="1:9" s="106" customFormat="1" ht="0.75" customHeight="1">
      <c r="A76" s="117"/>
      <c r="C76" s="117"/>
      <c r="D76" s="117"/>
      <c r="E76" s="149"/>
      <c r="G76" s="117"/>
      <c r="H76" s="117"/>
      <c r="I76" s="149"/>
    </row>
    <row r="77" spans="1:11" ht="16.5" customHeight="1">
      <c r="A77" s="106"/>
      <c r="B77" s="106"/>
      <c r="C77" s="106"/>
      <c r="D77" s="106"/>
      <c r="E77" s="106"/>
      <c r="F77" s="106"/>
      <c r="G77" s="106"/>
      <c r="H77" s="106"/>
      <c r="I77" s="106"/>
      <c r="J77" s="114" t="s">
        <v>121</v>
      </c>
      <c r="K77" s="114"/>
    </row>
    <row r="78" spans="1:11" s="24" customFormat="1" ht="24" customHeight="1">
      <c r="A78" s="41" t="s">
        <v>62</v>
      </c>
      <c r="B78" s="37"/>
      <c r="C78" s="35"/>
      <c r="D78" s="35"/>
      <c r="E78" s="35"/>
      <c r="F78" s="35"/>
      <c r="G78" s="35"/>
      <c r="H78" s="35"/>
      <c r="I78" s="35"/>
      <c r="J78" s="36"/>
      <c r="K78" s="147"/>
    </row>
    <row r="79" spans="1:17" ht="36" customHeight="1">
      <c r="A79" s="39"/>
      <c r="B79" s="106"/>
      <c r="C79" s="125" t="s">
        <v>153</v>
      </c>
      <c r="D79" s="125"/>
      <c r="E79" s="125"/>
      <c r="F79" s="125" t="s">
        <v>154</v>
      </c>
      <c r="G79" s="125"/>
      <c r="H79" s="125"/>
      <c r="I79" s="208" t="s">
        <v>145</v>
      </c>
      <c r="J79" s="209"/>
      <c r="K79" s="145"/>
      <c r="P79" s="16"/>
      <c r="Q79" s="16"/>
    </row>
    <row r="80" spans="1:17" ht="31.5" customHeight="1">
      <c r="A80" s="39"/>
      <c r="B80" s="106"/>
      <c r="C80" s="1" t="s">
        <v>0</v>
      </c>
      <c r="D80" s="25" t="s">
        <v>93</v>
      </c>
      <c r="E80" s="106"/>
      <c r="F80" s="1" t="s">
        <v>0</v>
      </c>
      <c r="G80" s="25" t="s">
        <v>93</v>
      </c>
      <c r="H80" s="106"/>
      <c r="I80" s="1" t="s">
        <v>0</v>
      </c>
      <c r="J80" s="25" t="s">
        <v>94</v>
      </c>
      <c r="K80" s="148"/>
      <c r="P80" s="16"/>
      <c r="Q80" s="16"/>
    </row>
    <row r="81" spans="1:17" ht="16.5" customHeight="1">
      <c r="A81" s="39"/>
      <c r="B81" s="106"/>
      <c r="C81" s="2" t="s">
        <v>21</v>
      </c>
      <c r="D81" s="87">
        <f>D12/10000*E72</f>
        <v>489.99999999999994</v>
      </c>
      <c r="E81" s="106"/>
      <c r="F81" s="2" t="s">
        <v>21</v>
      </c>
      <c r="G81" s="87">
        <f>IF(G12&lt;D12,D81,G12/10000*I72)</f>
        <v>1680</v>
      </c>
      <c r="H81" s="106"/>
      <c r="I81" s="2" t="s">
        <v>21</v>
      </c>
      <c r="J81" s="87">
        <f>IF(G81-D81&gt;0,G81-D81,0)</f>
        <v>1190</v>
      </c>
      <c r="K81" s="149"/>
      <c r="P81" s="17"/>
      <c r="Q81" s="17"/>
    </row>
    <row r="82" spans="1:17" ht="16.5" customHeight="1">
      <c r="A82" s="39"/>
      <c r="B82" s="106"/>
      <c r="C82" s="3" t="s">
        <v>2</v>
      </c>
      <c r="D82" s="87">
        <f>D13/10000*E73</f>
        <v>1588.1785714285716</v>
      </c>
      <c r="E82" s="106"/>
      <c r="F82" s="3" t="s">
        <v>2</v>
      </c>
      <c r="G82" s="87">
        <f>IF(G13&lt;D13,D82,G13/10000*I73)</f>
        <v>4941</v>
      </c>
      <c r="H82" s="106"/>
      <c r="I82" s="3" t="s">
        <v>2</v>
      </c>
      <c r="J82" s="87">
        <f>IF(G82-D82&gt;0,G82-D82,0)</f>
        <v>3352.8214285714284</v>
      </c>
      <c r="K82" s="149"/>
      <c r="P82" s="17"/>
      <c r="Q82" s="17"/>
    </row>
    <row r="83" spans="1:17" ht="16.5" customHeight="1">
      <c r="A83" s="39"/>
      <c r="B83" s="106"/>
      <c r="C83" s="2" t="s">
        <v>3</v>
      </c>
      <c r="D83" s="87">
        <f>D14/10000*E74</f>
        <v>7946.145454545455</v>
      </c>
      <c r="E83" s="106"/>
      <c r="F83" s="2" t="s">
        <v>3</v>
      </c>
      <c r="G83" s="87">
        <f>IF(G14&lt;D14,D83,G14/10000*I74)</f>
        <v>20340.611570247936</v>
      </c>
      <c r="H83" s="106"/>
      <c r="I83" s="2" t="s">
        <v>3</v>
      </c>
      <c r="J83" s="87">
        <f>IF(G83-D83&gt;0,G83-D83,0)</f>
        <v>12394.466115702482</v>
      </c>
      <c r="K83" s="149"/>
      <c r="P83" s="18"/>
      <c r="Q83" s="18"/>
    </row>
    <row r="84" spans="1:17" ht="16.5" customHeight="1">
      <c r="A84" s="39"/>
      <c r="B84" s="106"/>
      <c r="C84" s="44" t="s">
        <v>39</v>
      </c>
      <c r="D84" s="87">
        <f>D15/10000*E75</f>
        <v>0</v>
      </c>
      <c r="E84" s="106"/>
      <c r="F84" s="8" t="s">
        <v>39</v>
      </c>
      <c r="G84" s="87">
        <f>IF(G15&lt;D15,D84,G15/10000*I75)</f>
        <v>3423.3599999999997</v>
      </c>
      <c r="H84" s="106"/>
      <c r="I84" s="8" t="s">
        <v>39</v>
      </c>
      <c r="J84" s="87">
        <f>IF(G84-D84&gt;0,G84-D84,0)</f>
        <v>3423.3599999999997</v>
      </c>
      <c r="K84" s="149"/>
      <c r="P84" s="18"/>
      <c r="Q84" s="18"/>
    </row>
    <row r="85" spans="1:17" ht="17.25" customHeight="1">
      <c r="A85" s="40"/>
      <c r="B85" s="106"/>
      <c r="C85" s="106"/>
      <c r="D85" s="106"/>
      <c r="E85" s="106"/>
      <c r="F85" s="106"/>
      <c r="G85" s="106"/>
      <c r="H85" s="106"/>
      <c r="I85" s="106"/>
      <c r="J85" s="106"/>
      <c r="P85" s="18"/>
      <c r="Q85" s="18"/>
    </row>
    <row r="86" spans="1:11" s="24" customFormat="1" ht="24" customHeight="1">
      <c r="A86" s="41" t="s">
        <v>63</v>
      </c>
      <c r="B86" s="37"/>
      <c r="C86" s="35"/>
      <c r="D86" s="35"/>
      <c r="E86" s="35"/>
      <c r="F86" s="35"/>
      <c r="G86" s="35"/>
      <c r="H86" s="35"/>
      <c r="I86" s="35"/>
      <c r="J86" s="36"/>
      <c r="K86" s="147"/>
    </row>
    <row r="87" spans="1:17" ht="16.5" customHeight="1">
      <c r="A87" s="39"/>
      <c r="B87" s="106"/>
      <c r="C87" s="106"/>
      <c r="D87" s="106"/>
      <c r="E87" s="106"/>
      <c r="F87" s="106"/>
      <c r="G87" s="106"/>
      <c r="H87" s="106"/>
      <c r="I87" s="106"/>
      <c r="J87" s="106"/>
      <c r="P87" s="18"/>
      <c r="Q87" s="18"/>
    </row>
    <row r="88" spans="1:17" ht="16.5" customHeight="1">
      <c r="A88" s="39"/>
      <c r="B88" s="106"/>
      <c r="C88" s="28" t="s">
        <v>166</v>
      </c>
      <c r="D88" s="29"/>
      <c r="E88" s="29"/>
      <c r="F88" s="29"/>
      <c r="G88" s="29"/>
      <c r="H88" s="29"/>
      <c r="I88" s="29"/>
      <c r="J88" s="29"/>
      <c r="P88" s="18"/>
      <c r="Q88" s="18"/>
    </row>
    <row r="89" spans="1:17" ht="16.5" customHeight="1">
      <c r="A89" s="39"/>
      <c r="B89" s="106"/>
      <c r="C89" s="120" t="s">
        <v>111</v>
      </c>
      <c r="D89" s="106"/>
      <c r="E89" s="106"/>
      <c r="F89" s="106"/>
      <c r="G89" s="106"/>
      <c r="H89" s="222" t="s">
        <v>156</v>
      </c>
      <c r="I89" s="222"/>
      <c r="J89" s="222"/>
      <c r="P89" s="18"/>
      <c r="Q89" s="18"/>
    </row>
    <row r="90" spans="1:17" ht="16.5" customHeight="1">
      <c r="A90" s="39"/>
      <c r="B90" s="106"/>
      <c r="C90" s="181" t="s">
        <v>167</v>
      </c>
      <c r="D90" s="106"/>
      <c r="E90" s="106"/>
      <c r="F90" s="106"/>
      <c r="G90" s="106"/>
      <c r="H90" s="223"/>
      <c r="I90" s="223"/>
      <c r="J90" s="224"/>
      <c r="P90" s="18"/>
      <c r="Q90" s="18"/>
    </row>
    <row r="91" spans="1:17" ht="16.5" customHeight="1">
      <c r="A91" s="39"/>
      <c r="B91" s="106"/>
      <c r="C91" s="212"/>
      <c r="D91" s="219" t="s">
        <v>64</v>
      </c>
      <c r="E91" s="248" t="s">
        <v>65</v>
      </c>
      <c r="F91" s="172"/>
      <c r="G91" s="106"/>
      <c r="H91" s="217"/>
      <c r="I91" s="214" t="s">
        <v>146</v>
      </c>
      <c r="J91" s="216" t="s">
        <v>65</v>
      </c>
      <c r="K91" s="154"/>
      <c r="P91" s="18"/>
      <c r="Q91" s="18"/>
    </row>
    <row r="92" spans="1:17" ht="16.5" customHeight="1">
      <c r="A92" s="39"/>
      <c r="B92" s="106"/>
      <c r="C92" s="213"/>
      <c r="D92" s="213"/>
      <c r="E92" s="249"/>
      <c r="F92" s="173"/>
      <c r="G92" s="106"/>
      <c r="H92" s="218"/>
      <c r="I92" s="215"/>
      <c r="J92" s="216"/>
      <c r="K92" s="154"/>
      <c r="P92" s="18"/>
      <c r="Q92" s="18"/>
    </row>
    <row r="93" spans="1:17" ht="16.5" customHeight="1">
      <c r="A93" s="39"/>
      <c r="B93" s="106"/>
      <c r="C93" s="11" t="s">
        <v>21</v>
      </c>
      <c r="D93" s="169">
        <f>1-E93</f>
        <v>0.25</v>
      </c>
      <c r="E93" s="171">
        <v>0.75</v>
      </c>
      <c r="F93" s="174"/>
      <c r="G93" s="106"/>
      <c r="H93" s="11" t="s">
        <v>21</v>
      </c>
      <c r="I93" s="170">
        <f>J81*D93</f>
        <v>297.5</v>
      </c>
      <c r="J93" s="80">
        <f>J81-I93</f>
        <v>892.5</v>
      </c>
      <c r="K93" s="150"/>
      <c r="P93" s="18"/>
      <c r="Q93" s="18"/>
    </row>
    <row r="94" spans="1:17" ht="16.5" customHeight="1">
      <c r="A94" s="39"/>
      <c r="B94" s="106"/>
      <c r="C94" s="11" t="s">
        <v>2</v>
      </c>
      <c r="D94" s="169">
        <f>1-E94</f>
        <v>0.25</v>
      </c>
      <c r="E94" s="171">
        <v>0.75</v>
      </c>
      <c r="F94" s="174"/>
      <c r="G94" s="106"/>
      <c r="H94" s="11" t="s">
        <v>2</v>
      </c>
      <c r="I94" s="170">
        <f>J82*D94</f>
        <v>838.2053571428571</v>
      </c>
      <c r="J94" s="80">
        <f>J82-I94</f>
        <v>2514.6160714285716</v>
      </c>
      <c r="K94" s="150"/>
      <c r="P94" s="18"/>
      <c r="Q94" s="18"/>
    </row>
    <row r="95" spans="1:17" ht="16.5" customHeight="1">
      <c r="A95" s="39"/>
      <c r="B95" s="106"/>
      <c r="C95" s="11" t="s">
        <v>3</v>
      </c>
      <c r="D95" s="169">
        <f>1-E95</f>
        <v>0.25</v>
      </c>
      <c r="E95" s="171">
        <v>0.75</v>
      </c>
      <c r="F95" s="174"/>
      <c r="G95" s="106"/>
      <c r="H95" s="11" t="s">
        <v>3</v>
      </c>
      <c r="I95" s="170">
        <f>J83*D95</f>
        <v>3098.6165289256205</v>
      </c>
      <c r="J95" s="80">
        <f>J83-I95</f>
        <v>9295.849586776862</v>
      </c>
      <c r="K95" s="150"/>
      <c r="P95" s="18"/>
      <c r="Q95" s="18"/>
    </row>
    <row r="96" spans="1:17" ht="16.5" customHeight="1">
      <c r="A96" s="39"/>
      <c r="B96" s="106"/>
      <c r="C96" s="11" t="s">
        <v>39</v>
      </c>
      <c r="D96" s="169">
        <f>1-E96</f>
        <v>0.25</v>
      </c>
      <c r="E96" s="171">
        <v>0.75</v>
      </c>
      <c r="F96" s="174"/>
      <c r="G96" s="106"/>
      <c r="H96" s="11" t="s">
        <v>39</v>
      </c>
      <c r="I96" s="170">
        <f>J84*D96</f>
        <v>855.8399999999999</v>
      </c>
      <c r="J96" s="80">
        <f>J84-I96</f>
        <v>2567.5199999999995</v>
      </c>
      <c r="K96" s="150"/>
      <c r="P96" s="18"/>
      <c r="Q96" s="18"/>
    </row>
    <row r="97" spans="1:10" ht="16.5" customHeight="1">
      <c r="A97" s="39"/>
      <c r="B97" s="106"/>
      <c r="G97" s="106"/>
      <c r="J97" s="106"/>
    </row>
    <row r="98" spans="1:11" ht="21.75" customHeight="1">
      <c r="A98" s="39"/>
      <c r="B98" s="106"/>
      <c r="C98" s="67"/>
      <c r="D98" s="67"/>
      <c r="E98" s="162" t="s">
        <v>22</v>
      </c>
      <c r="F98" s="162" t="s">
        <v>23</v>
      </c>
      <c r="G98" s="162" t="s">
        <v>24</v>
      </c>
      <c r="H98" s="162" t="s">
        <v>25</v>
      </c>
      <c r="I98" s="162" t="s">
        <v>26</v>
      </c>
      <c r="J98" s="126"/>
      <c r="K98" s="122"/>
    </row>
    <row r="99" spans="1:26" ht="16.5" customHeight="1">
      <c r="A99" s="39"/>
      <c r="B99" s="106"/>
      <c r="C99" s="210" t="s">
        <v>157</v>
      </c>
      <c r="D99" s="11" t="s">
        <v>21</v>
      </c>
      <c r="E99" s="19">
        <v>0.25883902698254974</v>
      </c>
      <c r="F99" s="19">
        <v>0.17055904709384745</v>
      </c>
      <c r="G99" s="19">
        <v>0.508061661430101</v>
      </c>
      <c r="H99" s="19">
        <v>0.026747655751677785</v>
      </c>
      <c r="I99" s="19">
        <v>0.03579260874182398</v>
      </c>
      <c r="J99" s="127"/>
      <c r="K99" s="146"/>
      <c r="L99" s="93">
        <f>SUM(E99:I99)</f>
        <v>1</v>
      </c>
      <c r="M99" s="78"/>
      <c r="N99" s="78"/>
      <c r="O99" s="79"/>
      <c r="P99" s="79"/>
      <c r="Q99" s="79"/>
      <c r="R99" s="79"/>
      <c r="S99" s="79"/>
      <c r="T99" s="78"/>
      <c r="U99" s="78"/>
      <c r="V99" s="79"/>
      <c r="W99" s="79"/>
      <c r="X99" s="79"/>
      <c r="Y99" s="79"/>
      <c r="Z99" s="79"/>
    </row>
    <row r="100" spans="1:26" ht="16.5" customHeight="1">
      <c r="A100" s="39"/>
      <c r="B100" s="106"/>
      <c r="C100" s="210"/>
      <c r="D100" s="11" t="s">
        <v>2</v>
      </c>
      <c r="E100" s="19">
        <v>0.0878527048921077</v>
      </c>
      <c r="F100" s="19">
        <v>0.11439490659354525</v>
      </c>
      <c r="G100" s="19">
        <v>0.6595051013132713</v>
      </c>
      <c r="H100" s="19">
        <v>0.06530280254823534</v>
      </c>
      <c r="I100" s="19">
        <v>0.07294448465284038</v>
      </c>
      <c r="J100" s="127"/>
      <c r="K100" s="146"/>
      <c r="L100" s="93">
        <f aca="true" t="shared" si="0" ref="L100:L106">SUM(E100:I100)</f>
        <v>1</v>
      </c>
      <c r="M100" s="78"/>
      <c r="N100" s="78"/>
      <c r="O100" s="79"/>
      <c r="P100" s="79"/>
      <c r="Q100" s="79"/>
      <c r="R100" s="79"/>
      <c r="S100" s="79"/>
      <c r="T100" s="78"/>
      <c r="U100" s="78"/>
      <c r="V100" s="79"/>
      <c r="W100" s="79"/>
      <c r="X100" s="79"/>
      <c r="Y100" s="79"/>
      <c r="Z100" s="79"/>
    </row>
    <row r="101" spans="1:26" ht="16.5" customHeight="1">
      <c r="A101" s="39"/>
      <c r="B101" s="106"/>
      <c r="C101" s="210"/>
      <c r="D101" s="11" t="s">
        <v>3</v>
      </c>
      <c r="E101" s="19">
        <v>0.19300031267966053</v>
      </c>
      <c r="F101" s="19">
        <v>0.14579666915320708</v>
      </c>
      <c r="G101" s="19">
        <v>0.5345300339879852</v>
      </c>
      <c r="H101" s="19">
        <v>0.08959958384316118</v>
      </c>
      <c r="I101" s="19">
        <v>0.03707340033598608</v>
      </c>
      <c r="J101" s="127"/>
      <c r="K101" s="146"/>
      <c r="L101" s="93">
        <f t="shared" si="0"/>
        <v>1</v>
      </c>
      <c r="M101" s="175"/>
      <c r="N101" s="175"/>
      <c r="O101" s="175"/>
      <c r="P101" s="175"/>
      <c r="Q101" s="175"/>
      <c r="R101" s="175"/>
      <c r="S101" s="175"/>
      <c r="T101" s="175"/>
      <c r="U101" s="175"/>
      <c r="V101" s="175"/>
      <c r="W101" s="175"/>
      <c r="X101" s="175"/>
      <c r="Y101" s="175"/>
      <c r="Z101" s="175"/>
    </row>
    <row r="102" spans="1:26" ht="16.5" customHeight="1">
      <c r="A102" s="39"/>
      <c r="B102" s="106"/>
      <c r="C102" s="211"/>
      <c r="D102" s="11" t="s">
        <v>39</v>
      </c>
      <c r="E102" s="19">
        <v>0.11192399446120205</v>
      </c>
      <c r="F102" s="19">
        <v>0.13226748790408302</v>
      </c>
      <c r="G102" s="19">
        <v>0.6607728957512709</v>
      </c>
      <c r="H102" s="19">
        <v>0.05475995763831081</v>
      </c>
      <c r="I102" s="19">
        <v>0.040275664245133284</v>
      </c>
      <c r="J102" s="127"/>
      <c r="K102" s="146"/>
      <c r="L102" s="93">
        <f t="shared" si="0"/>
        <v>1</v>
      </c>
      <c r="M102" s="176"/>
      <c r="N102" s="176"/>
      <c r="O102" s="177"/>
      <c r="P102" s="177"/>
      <c r="Q102" s="177"/>
      <c r="R102" s="177"/>
      <c r="S102" s="177"/>
      <c r="T102" s="176"/>
      <c r="U102" s="176"/>
      <c r="V102" s="177"/>
      <c r="W102" s="177"/>
      <c r="X102" s="177"/>
      <c r="Y102" s="177"/>
      <c r="Z102" s="177"/>
    </row>
    <row r="103" spans="1:26" ht="16.5" customHeight="1">
      <c r="A103" s="39"/>
      <c r="B103" s="106"/>
      <c r="C103" s="210" t="s">
        <v>65</v>
      </c>
      <c r="D103" s="11" t="s">
        <v>21</v>
      </c>
      <c r="E103" s="19">
        <v>0.16777470501083602</v>
      </c>
      <c r="F103" s="19">
        <v>0.139264627045869</v>
      </c>
      <c r="G103" s="19">
        <v>0.6438457861793347</v>
      </c>
      <c r="H103" s="19">
        <v>0.026377489580606282</v>
      </c>
      <c r="I103" s="19">
        <v>0.022737392183353987</v>
      </c>
      <c r="J103" s="127"/>
      <c r="K103" s="146"/>
      <c r="L103" s="93">
        <f t="shared" si="0"/>
        <v>1</v>
      </c>
      <c r="M103" s="78"/>
      <c r="N103" s="78"/>
      <c r="O103" s="79"/>
      <c r="P103" s="79"/>
      <c r="Q103" s="79"/>
      <c r="R103" s="79"/>
      <c r="S103" s="79"/>
      <c r="T103" s="78"/>
      <c r="U103" s="78"/>
      <c r="V103" s="79"/>
      <c r="W103" s="79"/>
      <c r="X103" s="79"/>
      <c r="Y103" s="79"/>
      <c r="Z103" s="79"/>
    </row>
    <row r="104" spans="1:26" ht="16.5" customHeight="1">
      <c r="A104" s="39"/>
      <c r="B104" s="106"/>
      <c r="C104" s="210"/>
      <c r="D104" s="11" t="s">
        <v>2</v>
      </c>
      <c r="E104" s="19">
        <v>0.05919575811820628</v>
      </c>
      <c r="F104" s="19">
        <v>0.08128874223081627</v>
      </c>
      <c r="G104" s="19">
        <v>0.814472502778497</v>
      </c>
      <c r="H104" s="19">
        <v>0.021729099830216776</v>
      </c>
      <c r="I104" s="19">
        <v>0.02331389704226365</v>
      </c>
      <c r="J104" s="127"/>
      <c r="K104" s="146"/>
      <c r="L104" s="93">
        <f t="shared" si="0"/>
        <v>1</v>
      </c>
      <c r="M104" s="78"/>
      <c r="N104" s="78"/>
      <c r="O104" s="79"/>
      <c r="P104" s="79"/>
      <c r="Q104" s="79"/>
      <c r="R104" s="79"/>
      <c r="S104" s="79"/>
      <c r="T104" s="78"/>
      <c r="U104" s="78"/>
      <c r="V104" s="79"/>
      <c r="W104" s="79"/>
      <c r="X104" s="79"/>
      <c r="Y104" s="79"/>
      <c r="Z104" s="79"/>
    </row>
    <row r="105" spans="1:26" ht="16.5" customHeight="1">
      <c r="A105" s="39"/>
      <c r="B105" s="106"/>
      <c r="C105" s="210"/>
      <c r="D105" s="11" t="s">
        <v>3</v>
      </c>
      <c r="E105" s="19">
        <v>0.11581503257461297</v>
      </c>
      <c r="F105" s="19">
        <v>0.13118915083935181</v>
      </c>
      <c r="G105" s="19">
        <v>0.7305433186677619</v>
      </c>
      <c r="H105" s="19">
        <v>0.01799257354808899</v>
      </c>
      <c r="I105" s="19">
        <v>0.004459924370184389</v>
      </c>
      <c r="J105" s="127"/>
      <c r="K105" s="146"/>
      <c r="L105" s="93">
        <f t="shared" si="0"/>
        <v>1.0000000000000002</v>
      </c>
      <c r="M105" s="78"/>
      <c r="N105" s="78"/>
      <c r="O105" s="79"/>
      <c r="P105" s="79"/>
      <c r="Q105" s="79"/>
      <c r="R105" s="79"/>
      <c r="S105" s="79"/>
      <c r="T105" s="78"/>
      <c r="U105" s="78"/>
      <c r="V105" s="79"/>
      <c r="W105" s="79"/>
      <c r="X105" s="79"/>
      <c r="Y105" s="79"/>
      <c r="Z105" s="79"/>
    </row>
    <row r="106" spans="1:26" ht="16.5" customHeight="1">
      <c r="A106" s="39"/>
      <c r="B106" s="106"/>
      <c r="C106" s="211"/>
      <c r="D106" s="11" t="s">
        <v>39</v>
      </c>
      <c r="E106" s="19">
        <v>0.08928607885710535</v>
      </c>
      <c r="F106" s="19">
        <v>0.07824512178887284</v>
      </c>
      <c r="G106" s="19">
        <v>0.7992888279212214</v>
      </c>
      <c r="H106" s="19">
        <v>0.025736445547385273</v>
      </c>
      <c r="I106" s="19">
        <v>0.0074435258854151955</v>
      </c>
      <c r="J106" s="127"/>
      <c r="K106" s="146"/>
      <c r="L106" s="93">
        <f t="shared" si="0"/>
        <v>1</v>
      </c>
      <c r="M106" s="78"/>
      <c r="N106" s="78"/>
      <c r="O106" s="79"/>
      <c r="P106" s="79"/>
      <c r="Q106" s="79"/>
      <c r="R106" s="79"/>
      <c r="S106" s="79"/>
      <c r="T106" s="78"/>
      <c r="U106" s="78"/>
      <c r="V106" s="79"/>
      <c r="W106" s="79"/>
      <c r="X106" s="79"/>
      <c r="Y106" s="79"/>
      <c r="Z106" s="79"/>
    </row>
    <row r="107" spans="1:26" ht="16.5" customHeight="1">
      <c r="A107" s="39"/>
      <c r="B107" s="106"/>
      <c r="C107" s="106" t="s">
        <v>143</v>
      </c>
      <c r="D107" s="106"/>
      <c r="E107" s="106"/>
      <c r="F107" s="106"/>
      <c r="G107" s="106"/>
      <c r="H107" s="106"/>
      <c r="I107" s="106"/>
      <c r="J107" s="106"/>
      <c r="L107" s="4"/>
      <c r="M107" s="4"/>
      <c r="N107" s="4"/>
      <c r="O107" s="4"/>
      <c r="P107" s="4"/>
      <c r="Q107" s="4"/>
      <c r="R107" s="4"/>
      <c r="S107" s="4"/>
      <c r="T107" s="4"/>
      <c r="U107" s="4"/>
      <c r="V107" s="4"/>
      <c r="W107" s="4"/>
      <c r="X107" s="4"/>
      <c r="Y107" s="4"/>
      <c r="Z107" s="4"/>
    </row>
    <row r="108" spans="1:26" ht="16.5" customHeight="1">
      <c r="A108" s="39"/>
      <c r="B108" s="106"/>
      <c r="C108" s="106"/>
      <c r="D108" s="106"/>
      <c r="E108" s="106"/>
      <c r="F108" s="106"/>
      <c r="G108" s="106"/>
      <c r="H108" s="106"/>
      <c r="I108" s="106"/>
      <c r="J108" s="106"/>
      <c r="L108" s="4"/>
      <c r="M108" s="4"/>
      <c r="N108" s="4"/>
      <c r="O108" s="4"/>
      <c r="P108" s="4"/>
      <c r="Q108" s="4"/>
      <c r="R108" s="4"/>
      <c r="S108" s="4"/>
      <c r="T108" s="4"/>
      <c r="U108" s="4"/>
      <c r="V108" s="4"/>
      <c r="W108" s="4"/>
      <c r="X108" s="4"/>
      <c r="Y108" s="4"/>
      <c r="Z108" s="4"/>
    </row>
    <row r="109" spans="1:26" ht="16.5" customHeight="1">
      <c r="A109" s="40"/>
      <c r="B109" s="106"/>
      <c r="C109" s="106"/>
      <c r="D109" s="106"/>
      <c r="E109" s="106"/>
      <c r="F109" s="106"/>
      <c r="G109" s="106"/>
      <c r="H109" s="106"/>
      <c r="I109" s="106"/>
      <c r="J109" s="106"/>
      <c r="L109" s="4"/>
      <c r="M109" s="4"/>
      <c r="N109" s="4"/>
      <c r="O109" s="4"/>
      <c r="P109" s="4"/>
      <c r="Q109" s="4"/>
      <c r="R109" s="4"/>
      <c r="S109" s="4"/>
      <c r="T109" s="4"/>
      <c r="U109" s="4"/>
      <c r="V109" s="4"/>
      <c r="W109" s="4"/>
      <c r="X109" s="4"/>
      <c r="Y109" s="4"/>
      <c r="Z109" s="4"/>
    </row>
    <row r="110" spans="1:26" s="24" customFormat="1" ht="24" customHeight="1">
      <c r="A110" s="41" t="s">
        <v>66</v>
      </c>
      <c r="B110" s="37"/>
      <c r="C110" s="35"/>
      <c r="D110" s="35"/>
      <c r="E110" s="35"/>
      <c r="F110" s="35"/>
      <c r="G110" s="35"/>
      <c r="H110" s="35"/>
      <c r="I110" s="35"/>
      <c r="J110" s="36"/>
      <c r="K110" s="147"/>
      <c r="L110" s="178"/>
      <c r="M110" s="178"/>
      <c r="N110" s="178"/>
      <c r="O110" s="178"/>
      <c r="P110" s="178"/>
      <c r="Q110" s="178"/>
      <c r="R110" s="178"/>
      <c r="S110" s="178"/>
      <c r="T110" s="178"/>
      <c r="U110" s="178"/>
      <c r="V110" s="178"/>
      <c r="W110" s="178"/>
      <c r="X110" s="178"/>
      <c r="Y110" s="178"/>
      <c r="Z110" s="178"/>
    </row>
    <row r="111" spans="1:26" ht="16.5" customHeight="1">
      <c r="A111" s="39"/>
      <c r="B111" s="106"/>
      <c r="C111" s="106"/>
      <c r="D111" s="106"/>
      <c r="E111" s="106"/>
      <c r="F111" s="106"/>
      <c r="G111" s="106"/>
      <c r="H111" s="106"/>
      <c r="I111" s="106"/>
      <c r="J111" s="106"/>
      <c r="L111" s="4"/>
      <c r="M111" s="4"/>
      <c r="N111" s="4"/>
      <c r="O111" s="4"/>
      <c r="P111" s="4"/>
      <c r="Q111" s="4"/>
      <c r="R111" s="4"/>
      <c r="S111" s="4"/>
      <c r="T111" s="4"/>
      <c r="U111" s="4"/>
      <c r="V111" s="4"/>
      <c r="W111" s="4"/>
      <c r="X111" s="4"/>
      <c r="Y111" s="4"/>
      <c r="Z111" s="4"/>
    </row>
    <row r="112" spans="1:26" ht="31.5" customHeight="1">
      <c r="A112" s="38"/>
      <c r="B112" s="105"/>
      <c r="C112" s="1"/>
      <c r="D112" s="1"/>
      <c r="E112" s="25" t="s">
        <v>95</v>
      </c>
      <c r="F112" s="122"/>
      <c r="G112" s="106"/>
      <c r="H112" s="106"/>
      <c r="I112" s="106"/>
      <c r="J112" s="106"/>
      <c r="L112" s="4"/>
      <c r="M112" s="4"/>
      <c r="N112" s="4"/>
      <c r="O112" s="4"/>
      <c r="P112" s="4"/>
      <c r="Q112" s="4"/>
      <c r="R112" s="4"/>
      <c r="S112" s="4"/>
      <c r="T112" s="4"/>
      <c r="U112" s="4"/>
      <c r="V112" s="4"/>
      <c r="W112" s="4"/>
      <c r="X112" s="4"/>
      <c r="Y112" s="4"/>
      <c r="Z112" s="4"/>
    </row>
    <row r="113" spans="1:26" ht="16.5" customHeight="1">
      <c r="A113" s="39"/>
      <c r="B113" s="106"/>
      <c r="C113" s="210" t="s">
        <v>157</v>
      </c>
      <c r="D113" s="8" t="s">
        <v>21</v>
      </c>
      <c r="E113" s="46">
        <v>9.483062444469075</v>
      </c>
      <c r="F113" s="151"/>
      <c r="G113" s="106"/>
      <c r="H113" s="106"/>
      <c r="I113" s="106"/>
      <c r="J113" s="106"/>
      <c r="L113" s="4"/>
      <c r="M113" s="4"/>
      <c r="N113" s="4"/>
      <c r="O113" s="4"/>
      <c r="P113" s="4"/>
      <c r="Q113" s="4"/>
      <c r="R113" s="4"/>
      <c r="S113" s="4"/>
      <c r="T113" s="4"/>
      <c r="U113" s="4"/>
      <c r="V113" s="4"/>
      <c r="W113" s="4"/>
      <c r="X113" s="4"/>
      <c r="Y113" s="4"/>
      <c r="Z113" s="4"/>
    </row>
    <row r="114" spans="1:26" ht="16.5" customHeight="1">
      <c r="A114" s="39"/>
      <c r="B114" s="106"/>
      <c r="C114" s="210"/>
      <c r="D114" s="8" t="s">
        <v>2</v>
      </c>
      <c r="E114" s="46">
        <v>12.450033809438438</v>
      </c>
      <c r="F114" s="151"/>
      <c r="G114" s="106"/>
      <c r="H114" s="106"/>
      <c r="I114" s="106"/>
      <c r="J114" s="106"/>
      <c r="L114" s="4"/>
      <c r="M114" s="4"/>
      <c r="N114" s="4"/>
      <c r="O114" s="4"/>
      <c r="P114" s="4"/>
      <c r="Q114" s="4"/>
      <c r="R114" s="4"/>
      <c r="S114" s="4"/>
      <c r="T114" s="4"/>
      <c r="U114" s="4"/>
      <c r="V114" s="4"/>
      <c r="W114" s="4"/>
      <c r="X114" s="4"/>
      <c r="Y114" s="4"/>
      <c r="Z114" s="4"/>
    </row>
    <row r="115" spans="1:26" ht="16.5" customHeight="1">
      <c r="A115" s="39"/>
      <c r="B115" s="106"/>
      <c r="C115" s="210"/>
      <c r="D115" s="8" t="s">
        <v>3</v>
      </c>
      <c r="E115" s="46">
        <v>7.874349325094254</v>
      </c>
      <c r="F115" s="151"/>
      <c r="G115" s="106"/>
      <c r="H115" s="106"/>
      <c r="I115" s="106"/>
      <c r="J115" s="106"/>
      <c r="L115" s="4"/>
      <c r="M115" s="175"/>
      <c r="N115" s="175"/>
      <c r="O115" s="175"/>
      <c r="P115" s="175"/>
      <c r="Q115" s="175"/>
      <c r="R115" s="175"/>
      <c r="S115" s="4"/>
      <c r="T115" s="4"/>
      <c r="U115" s="4"/>
      <c r="V115" s="4"/>
      <c r="W115" s="4"/>
      <c r="X115" s="4"/>
      <c r="Y115" s="4"/>
      <c r="Z115" s="4"/>
    </row>
    <row r="116" spans="1:26" ht="16.5" customHeight="1">
      <c r="A116" s="39"/>
      <c r="B116" s="106"/>
      <c r="C116" s="211"/>
      <c r="D116" s="11" t="s">
        <v>39</v>
      </c>
      <c r="E116" s="46">
        <v>10.325890294158814</v>
      </c>
      <c r="F116" s="151"/>
      <c r="G116" s="106"/>
      <c r="H116" s="106"/>
      <c r="I116" s="106"/>
      <c r="J116" s="106"/>
      <c r="L116" s="4"/>
      <c r="M116" s="175"/>
      <c r="N116" s="175"/>
      <c r="O116" s="179"/>
      <c r="P116" s="175"/>
      <c r="Q116" s="175"/>
      <c r="R116" s="179"/>
      <c r="S116" s="4"/>
      <c r="T116" s="4"/>
      <c r="U116" s="4"/>
      <c r="V116" s="4"/>
      <c r="W116" s="4"/>
      <c r="X116" s="4"/>
      <c r="Y116" s="4"/>
      <c r="Z116" s="4"/>
    </row>
    <row r="117" spans="1:26" ht="16.5" customHeight="1">
      <c r="A117" s="39"/>
      <c r="B117" s="106"/>
      <c r="C117" s="237" t="s">
        <v>169</v>
      </c>
      <c r="D117" s="8" t="s">
        <v>21</v>
      </c>
      <c r="E117" s="102">
        <v>9.483062444469075</v>
      </c>
      <c r="F117" s="152"/>
      <c r="G117" s="106"/>
      <c r="H117" s="106"/>
      <c r="I117" s="106"/>
      <c r="J117" s="106"/>
      <c r="L117" s="4"/>
      <c r="M117" s="78"/>
      <c r="N117" s="175"/>
      <c r="O117" s="180"/>
      <c r="P117" s="78"/>
      <c r="Q117" s="175"/>
      <c r="R117" s="180"/>
      <c r="S117" s="4"/>
      <c r="T117" s="4"/>
      <c r="U117" s="4"/>
      <c r="V117" s="4"/>
      <c r="W117" s="4"/>
      <c r="X117" s="4"/>
      <c r="Y117" s="4"/>
      <c r="Z117" s="4"/>
    </row>
    <row r="118" spans="1:26" ht="16.5" customHeight="1">
      <c r="A118" s="39"/>
      <c r="B118" s="106"/>
      <c r="C118" s="199"/>
      <c r="D118" s="8" t="s">
        <v>2</v>
      </c>
      <c r="E118" s="102">
        <v>12.450033809438438</v>
      </c>
      <c r="F118" s="247" t="s">
        <v>67</v>
      </c>
      <c r="G118" s="222"/>
      <c r="H118" s="222"/>
      <c r="I118" s="222"/>
      <c r="J118" s="222"/>
      <c r="K118" s="159"/>
      <c r="L118" s="4"/>
      <c r="M118" s="176"/>
      <c r="N118" s="175"/>
      <c r="O118" s="180"/>
      <c r="P118" s="176"/>
      <c r="Q118" s="175"/>
      <c r="R118" s="180"/>
      <c r="S118" s="4"/>
      <c r="T118" s="4"/>
      <c r="U118" s="4"/>
      <c r="V118" s="4"/>
      <c r="W118" s="4"/>
      <c r="X118" s="4"/>
      <c r="Y118" s="4"/>
      <c r="Z118" s="4"/>
    </row>
    <row r="119" spans="1:26" ht="16.5" customHeight="1">
      <c r="A119" s="39"/>
      <c r="B119" s="106"/>
      <c r="C119" s="199"/>
      <c r="D119" s="8" t="s">
        <v>3</v>
      </c>
      <c r="E119" s="102">
        <v>7.874349325094254</v>
      </c>
      <c r="F119" s="247"/>
      <c r="G119" s="222"/>
      <c r="H119" s="222"/>
      <c r="I119" s="222"/>
      <c r="J119" s="222"/>
      <c r="K119" s="159"/>
      <c r="L119" s="4"/>
      <c r="M119" s="176"/>
      <c r="N119" s="175"/>
      <c r="O119" s="180"/>
      <c r="P119" s="176"/>
      <c r="Q119" s="175"/>
      <c r="R119" s="180"/>
      <c r="S119" s="4"/>
      <c r="T119" s="4"/>
      <c r="U119" s="4"/>
      <c r="V119" s="4"/>
      <c r="W119" s="4"/>
      <c r="X119" s="4"/>
      <c r="Y119" s="4"/>
      <c r="Z119" s="4"/>
    </row>
    <row r="120" spans="1:26" ht="16.5" customHeight="1">
      <c r="A120" s="39"/>
      <c r="B120" s="106"/>
      <c r="C120" s="200"/>
      <c r="D120" s="11" t="s">
        <v>39</v>
      </c>
      <c r="E120" s="102">
        <v>10.325890294158814</v>
      </c>
      <c r="F120" s="222" t="s">
        <v>168</v>
      </c>
      <c r="G120" s="222"/>
      <c r="H120" s="222"/>
      <c r="I120" s="222"/>
      <c r="J120" s="222"/>
      <c r="L120" s="4"/>
      <c r="M120" s="176"/>
      <c r="N120" s="78"/>
      <c r="O120" s="180"/>
      <c r="P120" s="176"/>
      <c r="Q120" s="78"/>
      <c r="R120" s="180"/>
      <c r="S120" s="4"/>
      <c r="T120" s="4"/>
      <c r="U120" s="4"/>
      <c r="V120" s="4"/>
      <c r="W120" s="4"/>
      <c r="X120" s="4"/>
      <c r="Y120" s="4"/>
      <c r="Z120" s="4"/>
    </row>
    <row r="121" spans="1:10" ht="16.5" customHeight="1">
      <c r="A121" s="40"/>
      <c r="B121" s="106"/>
      <c r="C121" s="106"/>
      <c r="D121" s="106"/>
      <c r="E121" s="106"/>
      <c r="F121" s="223"/>
      <c r="G121" s="223"/>
      <c r="H121" s="223"/>
      <c r="I121" s="223"/>
      <c r="J121" s="223"/>
    </row>
    <row r="122" spans="1:11" s="24" customFormat="1" ht="24" customHeight="1">
      <c r="A122" s="41" t="s">
        <v>68</v>
      </c>
      <c r="B122" s="37"/>
      <c r="C122" s="35"/>
      <c r="D122" s="35"/>
      <c r="E122" s="35"/>
      <c r="F122" s="35"/>
      <c r="G122" s="35"/>
      <c r="H122" s="35"/>
      <c r="I122" s="35"/>
      <c r="J122" s="35"/>
      <c r="K122" s="147"/>
    </row>
    <row r="123" spans="1:10" ht="16.5" customHeight="1">
      <c r="A123" s="39"/>
      <c r="B123" s="106"/>
      <c r="C123" s="106"/>
      <c r="D123" s="106"/>
      <c r="E123" s="106"/>
      <c r="F123" s="106"/>
      <c r="G123" s="106"/>
      <c r="H123" s="106"/>
      <c r="I123" s="106"/>
      <c r="J123" s="106"/>
    </row>
    <row r="124" spans="1:10" ht="16.5" customHeight="1">
      <c r="A124" s="39"/>
      <c r="B124" s="105"/>
      <c r="C124" s="28" t="s">
        <v>69</v>
      </c>
      <c r="D124" s="29"/>
      <c r="E124" s="29"/>
      <c r="F124" s="29"/>
      <c r="G124" s="29"/>
      <c r="H124" s="29"/>
      <c r="I124" s="29"/>
      <c r="J124" s="29"/>
    </row>
    <row r="125" spans="1:10" ht="16.5" customHeight="1">
      <c r="A125" s="38"/>
      <c r="B125" s="105"/>
      <c r="C125" s="120" t="s">
        <v>158</v>
      </c>
      <c r="D125" s="106"/>
      <c r="E125" s="106"/>
      <c r="F125" s="106"/>
      <c r="G125" s="106"/>
      <c r="H125" s="106"/>
      <c r="I125" s="106"/>
      <c r="J125" s="106"/>
    </row>
    <row r="126" spans="1:10" ht="45" customHeight="1">
      <c r="A126" s="38"/>
      <c r="B126" s="105"/>
      <c r="C126" s="10"/>
      <c r="D126" s="26" t="s">
        <v>100</v>
      </c>
      <c r="E126" s="25" t="s">
        <v>9</v>
      </c>
      <c r="F126" s="106"/>
      <c r="G126" s="106"/>
      <c r="H126" s="106"/>
      <c r="I126" s="106"/>
      <c r="J126" s="106"/>
    </row>
    <row r="127" spans="1:10" ht="16.5" customHeight="1">
      <c r="A127" s="38"/>
      <c r="B127" s="105"/>
      <c r="C127" s="8" t="s">
        <v>27</v>
      </c>
      <c r="D127" s="46">
        <v>258.56388507608074</v>
      </c>
      <c r="E127" s="182"/>
      <c r="F127" s="106"/>
      <c r="G127" s="106"/>
      <c r="H127" s="106"/>
      <c r="I127" s="106"/>
      <c r="J127" s="106"/>
    </row>
    <row r="128" spans="1:10" ht="16.5" customHeight="1">
      <c r="A128" s="38"/>
      <c r="B128" s="105"/>
      <c r="C128" s="8" t="s">
        <v>28</v>
      </c>
      <c r="D128" s="46">
        <v>240.751274382324</v>
      </c>
      <c r="E128" s="182"/>
      <c r="F128" s="106"/>
      <c r="G128" s="106"/>
      <c r="H128" s="106"/>
      <c r="I128" s="106"/>
      <c r="J128" s="106"/>
    </row>
    <row r="129" spans="1:10" ht="16.5" customHeight="1">
      <c r="A129" s="38"/>
      <c r="B129" s="105"/>
      <c r="C129" s="8" t="s">
        <v>29</v>
      </c>
      <c r="D129" s="46">
        <v>264.3788161953215</v>
      </c>
      <c r="E129" s="182"/>
      <c r="F129" s="106"/>
      <c r="G129" s="106"/>
      <c r="H129" s="106"/>
      <c r="I129" s="106"/>
      <c r="J129" s="106"/>
    </row>
    <row r="130" spans="1:10" ht="16.5" customHeight="1">
      <c r="A130" s="38"/>
      <c r="B130" s="105"/>
      <c r="C130" s="8" t="s">
        <v>30</v>
      </c>
      <c r="D130" s="46">
        <v>277.1278317841571</v>
      </c>
      <c r="E130" s="182"/>
      <c r="F130" s="106"/>
      <c r="G130" s="106"/>
      <c r="H130" s="106"/>
      <c r="I130" s="106"/>
      <c r="J130" s="106"/>
    </row>
    <row r="131" spans="1:10" ht="16.5" customHeight="1">
      <c r="A131" s="38"/>
      <c r="B131" s="105"/>
      <c r="C131" s="8" t="s">
        <v>31</v>
      </c>
      <c r="D131" s="46">
        <v>273.66933057396176</v>
      </c>
      <c r="E131" s="182"/>
      <c r="F131" s="131"/>
      <c r="G131" s="106"/>
      <c r="H131" s="106"/>
      <c r="I131" s="106"/>
      <c r="J131" s="106"/>
    </row>
    <row r="132" spans="1:10" ht="16.5" customHeight="1">
      <c r="A132" s="38"/>
      <c r="B132" s="105"/>
      <c r="C132" s="8" t="s">
        <v>32</v>
      </c>
      <c r="D132" s="46">
        <v>258.6211133419527</v>
      </c>
      <c r="E132" s="182"/>
      <c r="F132" s="106"/>
      <c r="G132" s="106"/>
      <c r="H132" s="106"/>
      <c r="I132" s="106"/>
      <c r="J132" s="106"/>
    </row>
    <row r="133" spans="1:10" ht="16.5" customHeight="1">
      <c r="A133" s="38"/>
      <c r="B133" s="105"/>
      <c r="C133" s="8" t="s">
        <v>33</v>
      </c>
      <c r="D133" s="46">
        <v>257.72181097436163</v>
      </c>
      <c r="E133" s="182">
        <v>1</v>
      </c>
      <c r="F133" s="131"/>
      <c r="G133" s="106"/>
      <c r="H133" s="106"/>
      <c r="I133" s="106"/>
      <c r="J133" s="106"/>
    </row>
    <row r="134" spans="1:10" ht="16.5" customHeight="1">
      <c r="A134" s="38"/>
      <c r="B134" s="105"/>
      <c r="C134" s="8" t="s">
        <v>34</v>
      </c>
      <c r="D134" s="46">
        <v>240.22520241655707</v>
      </c>
      <c r="E134" s="182"/>
      <c r="F134" s="106"/>
      <c r="G134" s="106"/>
      <c r="H134" s="106"/>
      <c r="I134" s="106"/>
      <c r="J134" s="106"/>
    </row>
    <row r="135" spans="1:10" ht="16.5" customHeight="1">
      <c r="A135" s="38"/>
      <c r="B135" s="105"/>
      <c r="C135" s="2" t="s">
        <v>35</v>
      </c>
      <c r="D135" s="47">
        <v>235.12889334266373</v>
      </c>
      <c r="E135" s="182"/>
      <c r="F135" s="118" t="s">
        <v>172</v>
      </c>
      <c r="G135" s="106"/>
      <c r="H135" s="106"/>
      <c r="I135" s="106"/>
      <c r="J135" s="106"/>
    </row>
    <row r="136" spans="1:10" ht="16.5" customHeight="1">
      <c r="A136" s="38"/>
      <c r="B136" s="105"/>
      <c r="C136" s="106"/>
      <c r="D136" s="129"/>
      <c r="E136" s="130"/>
      <c r="F136" s="131"/>
      <c r="G136" s="106"/>
      <c r="H136" s="106"/>
      <c r="I136" s="106"/>
      <c r="J136" s="106"/>
    </row>
    <row r="137" spans="1:10" ht="16.5" customHeight="1">
      <c r="A137" s="39"/>
      <c r="B137" s="105"/>
      <c r="C137" s="28" t="s">
        <v>70</v>
      </c>
      <c r="D137" s="29"/>
      <c r="E137" s="29"/>
      <c r="F137" s="29"/>
      <c r="G137" s="29"/>
      <c r="H137" s="29"/>
      <c r="I137" s="29"/>
      <c r="J137" s="29"/>
    </row>
    <row r="138" spans="1:10" ht="11.25" customHeight="1">
      <c r="A138" s="38"/>
      <c r="B138" s="105"/>
      <c r="C138" s="133"/>
      <c r="D138" s="106"/>
      <c r="E138" s="106"/>
      <c r="F138" s="106"/>
      <c r="G138" s="106"/>
      <c r="H138" s="106"/>
      <c r="I138" s="106"/>
      <c r="J138" s="106"/>
    </row>
    <row r="139" spans="1:10" ht="31.5" customHeight="1">
      <c r="A139" s="39"/>
      <c r="B139" s="106"/>
      <c r="C139" s="7"/>
      <c r="D139" s="25" t="s">
        <v>96</v>
      </c>
      <c r="E139" s="106"/>
      <c r="F139" s="106"/>
      <c r="G139" s="106"/>
      <c r="H139" s="106"/>
      <c r="I139" s="106"/>
      <c r="J139" s="106"/>
    </row>
    <row r="140" spans="1:10" ht="16.5" customHeight="1">
      <c r="A140" s="39"/>
      <c r="B140" s="106"/>
      <c r="C140" s="2" t="s">
        <v>21</v>
      </c>
      <c r="D140" s="47">
        <v>1.4</v>
      </c>
      <c r="E140" s="106"/>
      <c r="F140" s="106"/>
      <c r="G140" s="106"/>
      <c r="H140" s="106"/>
      <c r="I140" s="106"/>
      <c r="J140" s="106"/>
    </row>
    <row r="141" spans="1:10" ht="16.5" customHeight="1">
      <c r="A141" s="39"/>
      <c r="B141" s="106"/>
      <c r="C141" s="2" t="s">
        <v>2</v>
      </c>
      <c r="D141" s="47">
        <v>1.5</v>
      </c>
      <c r="E141" s="106"/>
      <c r="F141" s="106"/>
      <c r="G141" s="106"/>
      <c r="H141" s="106"/>
      <c r="I141" s="106"/>
      <c r="J141" s="106"/>
    </row>
    <row r="142" spans="1:11" ht="16.5" customHeight="1">
      <c r="A142" s="39"/>
      <c r="B142" s="106"/>
      <c r="C142" s="2" t="s">
        <v>3</v>
      </c>
      <c r="D142" s="47">
        <v>1.3</v>
      </c>
      <c r="E142" s="118" t="s">
        <v>71</v>
      </c>
      <c r="F142" s="117"/>
      <c r="G142" s="117"/>
      <c r="H142" s="117"/>
      <c r="I142" s="117"/>
      <c r="J142" s="117"/>
      <c r="K142" s="117"/>
    </row>
    <row r="143" spans="1:11" ht="16.5" customHeight="1">
      <c r="A143" s="39"/>
      <c r="B143" s="106"/>
      <c r="C143" s="11" t="s">
        <v>39</v>
      </c>
      <c r="D143" s="47">
        <v>1.3566666666666667</v>
      </c>
      <c r="E143" s="189" t="s">
        <v>72</v>
      </c>
      <c r="F143" s="233"/>
      <c r="G143" s="233"/>
      <c r="H143" s="233"/>
      <c r="I143" s="233"/>
      <c r="J143" s="233"/>
      <c r="K143" s="161"/>
    </row>
    <row r="144" spans="1:15" ht="16.5" customHeight="1">
      <c r="A144" s="39"/>
      <c r="B144" s="106"/>
      <c r="C144" s="106"/>
      <c r="D144" s="106"/>
      <c r="E144" s="106"/>
      <c r="F144" s="106"/>
      <c r="G144" s="106"/>
      <c r="H144" s="106"/>
      <c r="I144" s="106"/>
      <c r="J144" s="106"/>
      <c r="O144" s="16"/>
    </row>
    <row r="145" spans="1:10" ht="16.5" customHeight="1">
      <c r="A145" s="39"/>
      <c r="B145" s="105"/>
      <c r="C145" s="28" t="s">
        <v>73</v>
      </c>
      <c r="D145" s="29"/>
      <c r="E145" s="29"/>
      <c r="F145" s="29"/>
      <c r="G145" s="29"/>
      <c r="H145" s="29"/>
      <c r="I145" s="29"/>
      <c r="J145" s="29"/>
    </row>
    <row r="146" spans="1:11" s="31" customFormat="1" ht="12" customHeight="1">
      <c r="A146" s="39"/>
      <c r="B146" s="105"/>
      <c r="C146" s="135"/>
      <c r="D146" s="106"/>
      <c r="E146" s="106"/>
      <c r="F146" s="106"/>
      <c r="G146" s="106"/>
      <c r="H146" s="106"/>
      <c r="I146" s="106"/>
      <c r="J146" s="106"/>
      <c r="K146" s="106"/>
    </row>
    <row r="147" spans="1:15" ht="31.5" customHeight="1">
      <c r="A147" s="39"/>
      <c r="B147" s="106"/>
      <c r="C147" s="205"/>
      <c r="D147" s="207"/>
      <c r="E147" s="25" t="s">
        <v>101</v>
      </c>
      <c r="F147" s="106"/>
      <c r="G147" s="106"/>
      <c r="H147" s="106"/>
      <c r="I147" s="106"/>
      <c r="J147" s="106"/>
      <c r="O147" s="16"/>
    </row>
    <row r="148" spans="1:15" s="31" customFormat="1" ht="16.5" customHeight="1">
      <c r="A148" s="39"/>
      <c r="B148" s="106"/>
      <c r="C148" s="241" t="s">
        <v>24</v>
      </c>
      <c r="D148" s="2" t="s">
        <v>21</v>
      </c>
      <c r="E148" s="46">
        <f>($D$127*$E$127+$D$128*$E$128+$D$129*$E$129+$D$130*$E$130+$D$131*$E$131+$D$132*$E$132+$D$133*$E$133+$D$134*$E$134+$D$135*$E$135)/D140</f>
        <v>184.08700783882975</v>
      </c>
      <c r="F148" s="106"/>
      <c r="G148" s="106"/>
      <c r="H148" s="106"/>
      <c r="I148" s="106"/>
      <c r="J148" s="106"/>
      <c r="K148" s="106"/>
      <c r="O148" s="16"/>
    </row>
    <row r="149" spans="1:15" s="31" customFormat="1" ht="16.5" customHeight="1">
      <c r="A149" s="39"/>
      <c r="B149" s="106"/>
      <c r="C149" s="242"/>
      <c r="D149" s="2" t="s">
        <v>2</v>
      </c>
      <c r="E149" s="46">
        <f>($D$127*$E$127+$D$128*$E$128+$D$129*$E$129+$D$130*$E$130+$D$131*$E$131+$D$132*$E$132+$D$133*$E$133+$D$134*$E$134+$D$135*$E$135)/D141</f>
        <v>171.8145406495744</v>
      </c>
      <c r="F149" s="118" t="s">
        <v>74</v>
      </c>
      <c r="G149" s="106"/>
      <c r="H149" s="106"/>
      <c r="I149" s="106"/>
      <c r="J149" s="106"/>
      <c r="K149" s="106"/>
      <c r="O149" s="16"/>
    </row>
    <row r="150" spans="1:15" s="31" customFormat="1" ht="16.5" customHeight="1">
      <c r="A150" s="39"/>
      <c r="B150" s="106"/>
      <c r="C150" s="242"/>
      <c r="D150" s="2" t="s">
        <v>3</v>
      </c>
      <c r="E150" s="46">
        <f>($D$127*$E$127+$D$128*$E$128+$D$129*$E$129+$D$130*$E$130+$D$131*$E$131+$D$132*$E$132+$D$133*$E$133+$D$134*$E$134+$D$135*$E$135)/D142</f>
        <v>198.2475469033551</v>
      </c>
      <c r="F150" s="132" t="s">
        <v>131</v>
      </c>
      <c r="G150" s="106"/>
      <c r="H150" s="106"/>
      <c r="I150" s="106"/>
      <c r="J150" s="106"/>
      <c r="K150" s="106"/>
      <c r="O150" s="16"/>
    </row>
    <row r="151" spans="1:15" s="31" customFormat="1" ht="16.5" customHeight="1">
      <c r="A151" s="39"/>
      <c r="B151" s="106"/>
      <c r="C151" s="243"/>
      <c r="D151" s="11" t="s">
        <v>39</v>
      </c>
      <c r="E151" s="46">
        <f>($D$127*$E$127+$D$128*$E$128+$D$129*$E$129+$D$130*$E$130+$D$131*$E$131+$D$132*$E$132+$D$133*$E$133+$D$134*$E$134+$D$135*$E$135)/D143</f>
        <v>189.96693683613879</v>
      </c>
      <c r="F151" s="247" t="s">
        <v>132</v>
      </c>
      <c r="G151" s="222"/>
      <c r="H151" s="222"/>
      <c r="I151" s="222"/>
      <c r="J151" s="222"/>
      <c r="K151" s="159"/>
      <c r="O151" s="16"/>
    </row>
    <row r="152" spans="1:11" ht="16.5" customHeight="1">
      <c r="A152" s="39"/>
      <c r="B152" s="106"/>
      <c r="C152" s="156" t="s">
        <v>25</v>
      </c>
      <c r="D152" s="158"/>
      <c r="E152" s="46">
        <v>94</v>
      </c>
      <c r="F152" s="247"/>
      <c r="G152" s="222"/>
      <c r="H152" s="222"/>
      <c r="I152" s="222"/>
      <c r="J152" s="222"/>
      <c r="K152" s="159"/>
    </row>
    <row r="153" spans="1:11" ht="16.5" customHeight="1">
      <c r="A153" s="40"/>
      <c r="B153" s="106"/>
      <c r="C153" s="156" t="s">
        <v>26</v>
      </c>
      <c r="D153" s="158"/>
      <c r="E153" s="46">
        <v>28</v>
      </c>
      <c r="F153" s="132" t="s">
        <v>109</v>
      </c>
      <c r="G153" s="122"/>
      <c r="H153" s="122"/>
      <c r="I153" s="122"/>
      <c r="J153" s="122"/>
      <c r="K153" s="122"/>
    </row>
    <row r="154" spans="1:11" s="106" customFormat="1" ht="0.75" customHeight="1">
      <c r="A154" s="117"/>
      <c r="C154" s="117"/>
      <c r="D154" s="117"/>
      <c r="E154" s="155"/>
      <c r="F154" s="132"/>
      <c r="G154" s="122"/>
      <c r="H154" s="122"/>
      <c r="I154" s="122"/>
      <c r="J154" s="122"/>
      <c r="K154" s="122"/>
    </row>
    <row r="155" spans="1:15" ht="16.5" customHeight="1">
      <c r="A155" s="106"/>
      <c r="B155" s="106"/>
      <c r="C155" s="106"/>
      <c r="D155" s="106"/>
      <c r="E155" s="106"/>
      <c r="F155" s="106"/>
      <c r="G155" s="106"/>
      <c r="H155" s="106"/>
      <c r="I155" s="106"/>
      <c r="J155" s="114" t="s">
        <v>122</v>
      </c>
      <c r="K155" s="114"/>
      <c r="O155" s="16"/>
    </row>
    <row r="156" spans="1:11" s="24" customFormat="1" ht="24" customHeight="1">
      <c r="A156" s="41" t="s">
        <v>75</v>
      </c>
      <c r="B156" s="37"/>
      <c r="C156" s="35"/>
      <c r="D156" s="35"/>
      <c r="E156" s="35"/>
      <c r="F156" s="35"/>
      <c r="G156" s="35"/>
      <c r="H156" s="35"/>
      <c r="I156" s="35"/>
      <c r="J156" s="35"/>
      <c r="K156" s="147"/>
    </row>
    <row r="157" spans="1:15" ht="12" customHeight="1">
      <c r="A157" s="39"/>
      <c r="B157" s="106"/>
      <c r="C157" s="106"/>
      <c r="D157" s="106"/>
      <c r="E157" s="106"/>
      <c r="F157" s="106"/>
      <c r="G157" s="106"/>
      <c r="H157" s="106"/>
      <c r="I157" s="106"/>
      <c r="J157" s="106"/>
      <c r="O157" s="16"/>
    </row>
    <row r="158" spans="1:15" ht="21" customHeight="1">
      <c r="A158" s="39"/>
      <c r="B158" s="65" t="s">
        <v>170</v>
      </c>
      <c r="C158" s="56"/>
      <c r="D158" s="56"/>
      <c r="E158" s="56"/>
      <c r="F158" s="56"/>
      <c r="G158" s="56"/>
      <c r="H158" s="56"/>
      <c r="I158" s="56"/>
      <c r="J158" s="56"/>
      <c r="K158" s="117"/>
      <c r="O158" s="16"/>
    </row>
    <row r="159" spans="1:15" ht="12" customHeight="1">
      <c r="A159" s="39"/>
      <c r="B159" s="56"/>
      <c r="C159" s="136"/>
      <c r="D159" s="106"/>
      <c r="E159" s="106"/>
      <c r="F159" s="106"/>
      <c r="G159" s="106"/>
      <c r="H159" s="106"/>
      <c r="I159" s="106"/>
      <c r="J159" s="106"/>
      <c r="O159" s="16"/>
    </row>
    <row r="160" spans="1:10" ht="16.5" customHeight="1">
      <c r="A160" s="39"/>
      <c r="B160" s="66"/>
      <c r="C160" s="135" t="s">
        <v>160</v>
      </c>
      <c r="D160" s="106"/>
      <c r="E160" s="106"/>
      <c r="F160" s="106"/>
      <c r="G160" s="106"/>
      <c r="H160" s="106"/>
      <c r="I160" s="106"/>
      <c r="J160" s="106"/>
    </row>
    <row r="161" spans="1:14" ht="75" customHeight="1">
      <c r="A161" s="39"/>
      <c r="B161" s="56"/>
      <c r="C161" s="162" t="s">
        <v>36</v>
      </c>
      <c r="D161" s="162" t="s">
        <v>0</v>
      </c>
      <c r="E161" s="25" t="s">
        <v>88</v>
      </c>
      <c r="F161" s="25" t="s">
        <v>103</v>
      </c>
      <c r="G161" s="25" t="s">
        <v>124</v>
      </c>
      <c r="H161" s="25" t="s">
        <v>105</v>
      </c>
      <c r="I161" s="25" t="s">
        <v>173</v>
      </c>
      <c r="J161" s="25" t="s">
        <v>174</v>
      </c>
      <c r="K161" s="148"/>
      <c r="N161" s="18"/>
    </row>
    <row r="162" spans="1:14" ht="16.5" customHeight="1">
      <c r="A162" s="39"/>
      <c r="B162" s="56"/>
      <c r="C162" s="244" t="s">
        <v>24</v>
      </c>
      <c r="D162" s="2" t="s">
        <v>21</v>
      </c>
      <c r="E162" s="80">
        <f>D81</f>
        <v>489.99999999999994</v>
      </c>
      <c r="F162" s="21">
        <f>G99</f>
        <v>0.508061661430101</v>
      </c>
      <c r="G162" s="47">
        <f>E113</f>
        <v>9.483062444469075</v>
      </c>
      <c r="H162" s="85">
        <f>E148</f>
        <v>184.08700783882975</v>
      </c>
      <c r="I162" s="87">
        <f>E162*F162*H162*G162</f>
        <v>434594.5273752116</v>
      </c>
      <c r="J162" s="87">
        <f aca="true" t="shared" si="1" ref="J162:J173">I162*365/1000000</f>
        <v>158.62700249195225</v>
      </c>
      <c r="K162" s="149"/>
      <c r="N162" s="18"/>
    </row>
    <row r="163" spans="1:11" ht="16.5" customHeight="1">
      <c r="A163" s="39"/>
      <c r="B163" s="56"/>
      <c r="C163" s="245"/>
      <c r="D163" s="2" t="s">
        <v>2</v>
      </c>
      <c r="E163" s="80">
        <f>D82</f>
        <v>1588.1785714285716</v>
      </c>
      <c r="F163" s="21">
        <f>G100</f>
        <v>0.6595051013132713</v>
      </c>
      <c r="G163" s="47">
        <f>E114</f>
        <v>12.450033809438438</v>
      </c>
      <c r="H163" s="85">
        <f>E149</f>
        <v>171.8145406495744</v>
      </c>
      <c r="I163" s="87">
        <f>E163*F163*H163*G163</f>
        <v>2240515.420596685</v>
      </c>
      <c r="J163" s="87">
        <f t="shared" si="1"/>
        <v>817.7881285177899</v>
      </c>
      <c r="K163" s="149"/>
    </row>
    <row r="164" spans="1:11" ht="16.5" customHeight="1">
      <c r="A164" s="39"/>
      <c r="B164" s="56"/>
      <c r="C164" s="245"/>
      <c r="D164" s="2" t="s">
        <v>3</v>
      </c>
      <c r="E164" s="80">
        <f>D83</f>
        <v>7946.145454545455</v>
      </c>
      <c r="F164" s="21">
        <f>G101</f>
        <v>0.5345300339879852</v>
      </c>
      <c r="G164" s="47">
        <f>E115</f>
        <v>7.874349325094254</v>
      </c>
      <c r="H164" s="85">
        <f>E150</f>
        <v>198.2475469033551</v>
      </c>
      <c r="I164" s="87">
        <f>E164*F164*H164*G164</f>
        <v>6630573.935785704</v>
      </c>
      <c r="J164" s="87">
        <f t="shared" si="1"/>
        <v>2420.1594865617817</v>
      </c>
      <c r="K164" s="149"/>
    </row>
    <row r="165" spans="1:11" ht="16.5" customHeight="1">
      <c r="A165" s="39"/>
      <c r="B165" s="56"/>
      <c r="C165" s="246"/>
      <c r="D165" s="2" t="s">
        <v>39</v>
      </c>
      <c r="E165" s="80">
        <f>D84</f>
        <v>0</v>
      </c>
      <c r="F165" s="21">
        <f>G102</f>
        <v>0.6607728957512709</v>
      </c>
      <c r="G165" s="47">
        <f>E116</f>
        <v>10.325890294158814</v>
      </c>
      <c r="H165" s="85">
        <f>E151</f>
        <v>189.96693683613879</v>
      </c>
      <c r="I165" s="87">
        <f>E165*F165*H165*G165</f>
        <v>0</v>
      </c>
      <c r="J165" s="87">
        <f t="shared" si="1"/>
        <v>0</v>
      </c>
      <c r="K165" s="149"/>
    </row>
    <row r="166" spans="1:14" ht="16.5" customHeight="1">
      <c r="A166" s="39"/>
      <c r="B166" s="56"/>
      <c r="C166" s="244" t="s">
        <v>25</v>
      </c>
      <c r="D166" s="2" t="s">
        <v>21</v>
      </c>
      <c r="E166" s="80">
        <f>E162</f>
        <v>489.99999999999994</v>
      </c>
      <c r="F166" s="21">
        <f>H99</f>
        <v>0.026747655751677785</v>
      </c>
      <c r="G166" s="47">
        <f>G162</f>
        <v>9.483062444469075</v>
      </c>
      <c r="H166" s="234">
        <f>E152</f>
        <v>94</v>
      </c>
      <c r="I166" s="87">
        <f>E166*F166*H166*G166</f>
        <v>11683.10470925503</v>
      </c>
      <c r="J166" s="87">
        <f t="shared" si="1"/>
        <v>4.264333218878087</v>
      </c>
      <c r="K166" s="149"/>
      <c r="N166" s="18"/>
    </row>
    <row r="167" spans="1:11" ht="16.5" customHeight="1">
      <c r="A167" s="39"/>
      <c r="B167" s="56"/>
      <c r="C167" s="245"/>
      <c r="D167" s="2" t="s">
        <v>2</v>
      </c>
      <c r="E167" s="80">
        <f>E163</f>
        <v>1588.1785714285716</v>
      </c>
      <c r="F167" s="21">
        <f>H100</f>
        <v>0.06530280254823534</v>
      </c>
      <c r="G167" s="47">
        <f>G163</f>
        <v>12.450033809438438</v>
      </c>
      <c r="H167" s="235"/>
      <c r="I167" s="87">
        <f>E167*F167*H166*G167</f>
        <v>121375.08200467158</v>
      </c>
      <c r="J167" s="87">
        <f t="shared" si="1"/>
        <v>44.301904931705124</v>
      </c>
      <c r="K167" s="149"/>
    </row>
    <row r="168" spans="1:11" ht="16.5" customHeight="1">
      <c r="A168" s="39"/>
      <c r="B168" s="56"/>
      <c r="C168" s="245"/>
      <c r="D168" s="2" t="s">
        <v>3</v>
      </c>
      <c r="E168" s="80">
        <f>E164</f>
        <v>7946.145454545455</v>
      </c>
      <c r="F168" s="21">
        <f>H101</f>
        <v>0.08959958384316118</v>
      </c>
      <c r="G168" s="47">
        <f>G164</f>
        <v>7.874349325094254</v>
      </c>
      <c r="H168" s="235"/>
      <c r="I168" s="87">
        <f>E168*F168*H166*G168</f>
        <v>526993.2273697166</v>
      </c>
      <c r="J168" s="87">
        <f t="shared" si="1"/>
        <v>192.35252798994657</v>
      </c>
      <c r="K168" s="149"/>
    </row>
    <row r="169" spans="1:11" ht="16.5" customHeight="1">
      <c r="A169" s="39"/>
      <c r="B169" s="56"/>
      <c r="C169" s="246"/>
      <c r="D169" s="2" t="s">
        <v>39</v>
      </c>
      <c r="E169" s="80">
        <f>E165</f>
        <v>0</v>
      </c>
      <c r="F169" s="21">
        <f>H102</f>
        <v>0.05475995763831081</v>
      </c>
      <c r="G169" s="47">
        <f>G165</f>
        <v>10.325890294158814</v>
      </c>
      <c r="H169" s="236"/>
      <c r="I169" s="87">
        <f>E169*F169*H166*G169</f>
        <v>0</v>
      </c>
      <c r="J169" s="87">
        <f t="shared" si="1"/>
        <v>0</v>
      </c>
      <c r="K169" s="149"/>
    </row>
    <row r="170" spans="1:14" ht="16.5" customHeight="1">
      <c r="A170" s="39"/>
      <c r="B170" s="56"/>
      <c r="C170" s="244" t="s">
        <v>26</v>
      </c>
      <c r="D170" s="2" t="s">
        <v>21</v>
      </c>
      <c r="E170" s="80">
        <f>E162</f>
        <v>489.99999999999994</v>
      </c>
      <c r="F170" s="21">
        <f>I99</f>
        <v>0.03579260874182398</v>
      </c>
      <c r="G170" s="47">
        <f>G162</f>
        <v>9.483062444469075</v>
      </c>
      <c r="H170" s="234">
        <f>E153</f>
        <v>28</v>
      </c>
      <c r="I170" s="87">
        <f>E170*F170*H170*G170</f>
        <v>4656.891020238564</v>
      </c>
      <c r="J170" s="87">
        <f t="shared" si="1"/>
        <v>1.6997652223870758</v>
      </c>
      <c r="K170" s="149"/>
      <c r="N170" s="18"/>
    </row>
    <row r="171" spans="1:11" ht="16.5" customHeight="1">
      <c r="A171" s="39"/>
      <c r="B171" s="56"/>
      <c r="C171" s="245"/>
      <c r="D171" s="2" t="s">
        <v>2</v>
      </c>
      <c r="E171" s="80">
        <f>E163</f>
        <v>1588.1785714285716</v>
      </c>
      <c r="F171" s="21">
        <f>I100</f>
        <v>0.07294448465284038</v>
      </c>
      <c r="G171" s="47">
        <f>G163</f>
        <v>12.450033809438438</v>
      </c>
      <c r="H171" s="235"/>
      <c r="I171" s="87">
        <f>E171*F171*H170*G171</f>
        <v>40385.02485592237</v>
      </c>
      <c r="J171" s="87">
        <f t="shared" si="1"/>
        <v>14.740534072411664</v>
      </c>
      <c r="K171" s="149"/>
    </row>
    <row r="172" spans="1:11" ht="16.5" customHeight="1">
      <c r="A172" s="39"/>
      <c r="B172" s="56"/>
      <c r="C172" s="245"/>
      <c r="D172" s="2" t="s">
        <v>3</v>
      </c>
      <c r="E172" s="80">
        <f>E164</f>
        <v>7946.145454545455</v>
      </c>
      <c r="F172" s="21">
        <f>I101</f>
        <v>0.03707340033598608</v>
      </c>
      <c r="G172" s="47">
        <f>G164</f>
        <v>7.874349325094254</v>
      </c>
      <c r="H172" s="235"/>
      <c r="I172" s="87">
        <f>E172*F172*H170*G172</f>
        <v>64951.86714345696</v>
      </c>
      <c r="J172" s="87">
        <f t="shared" si="1"/>
        <v>23.707431507361793</v>
      </c>
      <c r="K172" s="149"/>
    </row>
    <row r="173" spans="1:11" ht="16.5" customHeight="1">
      <c r="A173" s="39"/>
      <c r="B173" s="56"/>
      <c r="C173" s="246"/>
      <c r="D173" s="2" t="s">
        <v>39</v>
      </c>
      <c r="E173" s="80">
        <f>E165</f>
        <v>0</v>
      </c>
      <c r="F173" s="21">
        <f>I102</f>
        <v>0.040275664245133284</v>
      </c>
      <c r="G173" s="47">
        <f>G165</f>
        <v>10.325890294158814</v>
      </c>
      <c r="H173" s="236"/>
      <c r="I173" s="87">
        <f>E173*F173*H170*G173</f>
        <v>0</v>
      </c>
      <c r="J173" s="87">
        <f t="shared" si="1"/>
        <v>0</v>
      </c>
      <c r="K173" s="149"/>
    </row>
    <row r="174" spans="1:11" ht="16.5" customHeight="1">
      <c r="A174" s="39"/>
      <c r="B174" s="56"/>
      <c r="C174" s="43" t="s">
        <v>4</v>
      </c>
      <c r="D174" s="48"/>
      <c r="E174" s="49"/>
      <c r="F174" s="48"/>
      <c r="G174" s="48"/>
      <c r="H174" s="45"/>
      <c r="I174" s="80">
        <f>SUM(I162:I173)</f>
        <v>10075729.080860863</v>
      </c>
      <c r="J174" s="80">
        <f>SUM(J162:J173)</f>
        <v>3677.641114514214</v>
      </c>
      <c r="K174" s="150"/>
    </row>
    <row r="175" spans="1:11" ht="16.5" customHeight="1">
      <c r="A175" s="39"/>
      <c r="B175" s="56"/>
      <c r="C175" s="106"/>
      <c r="D175" s="106"/>
      <c r="E175" s="106"/>
      <c r="F175" s="106"/>
      <c r="G175" s="106"/>
      <c r="H175" s="106"/>
      <c r="I175" s="106"/>
      <c r="J175" s="117"/>
      <c r="K175" s="117"/>
    </row>
    <row r="176" spans="1:10" ht="16.5" customHeight="1">
      <c r="A176" s="39"/>
      <c r="B176" s="66"/>
      <c r="C176" s="135" t="s">
        <v>76</v>
      </c>
      <c r="D176" s="106"/>
      <c r="E176" s="106"/>
      <c r="F176" s="106"/>
      <c r="G176" s="106"/>
      <c r="H176" s="106"/>
      <c r="I176" s="106"/>
      <c r="J176" s="106"/>
    </row>
    <row r="177" spans="1:14" ht="75" customHeight="1">
      <c r="A177" s="39"/>
      <c r="B177" s="56"/>
      <c r="C177" s="162" t="s">
        <v>36</v>
      </c>
      <c r="D177" s="162" t="s">
        <v>0</v>
      </c>
      <c r="E177" s="25" t="s">
        <v>84</v>
      </c>
      <c r="F177" s="25" t="s">
        <v>104</v>
      </c>
      <c r="G177" s="25" t="s">
        <v>125</v>
      </c>
      <c r="H177" s="25" t="s">
        <v>105</v>
      </c>
      <c r="I177" s="25" t="s">
        <v>106</v>
      </c>
      <c r="J177" s="25" t="s">
        <v>107</v>
      </c>
      <c r="K177" s="148"/>
      <c r="N177" s="18"/>
    </row>
    <row r="178" spans="1:14" ht="16.5" customHeight="1">
      <c r="A178" s="39"/>
      <c r="B178" s="56"/>
      <c r="C178" s="225" t="s">
        <v>24</v>
      </c>
      <c r="D178" s="2" t="s">
        <v>21</v>
      </c>
      <c r="E178" s="80">
        <f>J93</f>
        <v>892.5</v>
      </c>
      <c r="F178" s="21">
        <f>G103</f>
        <v>0.6438457861793347</v>
      </c>
      <c r="G178" s="47">
        <f>E117</f>
        <v>9.483062444469075</v>
      </c>
      <c r="H178" s="160">
        <f>E148</f>
        <v>184.08700783882975</v>
      </c>
      <c r="I178" s="87">
        <f>E178*F178*H178*G178</f>
        <v>1003140.6545316214</v>
      </c>
      <c r="J178" s="87">
        <f aca="true" t="shared" si="2" ref="J178:J189">I178*365/1000000</f>
        <v>366.14633890404184</v>
      </c>
      <c r="K178" s="149"/>
      <c r="N178" s="18"/>
    </row>
    <row r="179" spans="1:11" ht="16.5" customHeight="1">
      <c r="A179" s="39"/>
      <c r="B179" s="56"/>
      <c r="C179" s="226"/>
      <c r="D179" s="2" t="s">
        <v>2</v>
      </c>
      <c r="E179" s="80">
        <f>J94</f>
        <v>2514.6160714285716</v>
      </c>
      <c r="F179" s="21">
        <f>G104</f>
        <v>0.814472502778497</v>
      </c>
      <c r="G179" s="47">
        <f>E118</f>
        <v>12.450033809438438</v>
      </c>
      <c r="H179" s="160">
        <f>E149</f>
        <v>171.8145406495744</v>
      </c>
      <c r="I179" s="87">
        <f>E179*F179*H179*G179</f>
        <v>4381053.531829478</v>
      </c>
      <c r="J179" s="87">
        <f t="shared" si="2"/>
        <v>1599.0845391177595</v>
      </c>
      <c r="K179" s="149"/>
    </row>
    <row r="180" spans="1:11" ht="16.5" customHeight="1">
      <c r="A180" s="39"/>
      <c r="B180" s="56"/>
      <c r="C180" s="226"/>
      <c r="D180" s="2" t="s">
        <v>3</v>
      </c>
      <c r="E180" s="80">
        <f>J95</f>
        <v>9295.849586776862</v>
      </c>
      <c r="F180" s="21">
        <f>G105</f>
        <v>0.7305433186677619</v>
      </c>
      <c r="G180" s="47">
        <f>E119</f>
        <v>7.874349325094254</v>
      </c>
      <c r="H180" s="160">
        <f>E150</f>
        <v>198.2475469033551</v>
      </c>
      <c r="I180" s="87">
        <f>E180*F180*H180*G180</f>
        <v>10601261.819884364</v>
      </c>
      <c r="J180" s="87">
        <f t="shared" si="2"/>
        <v>3869.4605642577926</v>
      </c>
      <c r="K180" s="149"/>
    </row>
    <row r="181" spans="1:11" ht="16.5" customHeight="1">
      <c r="A181" s="39"/>
      <c r="B181" s="56"/>
      <c r="C181" s="227"/>
      <c r="D181" s="2" t="s">
        <v>39</v>
      </c>
      <c r="E181" s="80">
        <f>J96</f>
        <v>2567.5199999999995</v>
      </c>
      <c r="F181" s="21">
        <f>G106</f>
        <v>0.7992888279212214</v>
      </c>
      <c r="G181" s="47">
        <f>E120</f>
        <v>10.325890294158814</v>
      </c>
      <c r="H181" s="160">
        <f>E151</f>
        <v>189.96693683613879</v>
      </c>
      <c r="I181" s="87">
        <f>E181*F181*H181*G181</f>
        <v>4025530.3422612534</v>
      </c>
      <c r="J181" s="87">
        <f t="shared" si="2"/>
        <v>1469.3185749253576</v>
      </c>
      <c r="K181" s="149"/>
    </row>
    <row r="182" spans="1:14" ht="16.5" customHeight="1">
      <c r="A182" s="39"/>
      <c r="B182" s="56"/>
      <c r="C182" s="225" t="s">
        <v>25</v>
      </c>
      <c r="D182" s="2" t="s">
        <v>21</v>
      </c>
      <c r="E182" s="80">
        <f>E178</f>
        <v>892.5</v>
      </c>
      <c r="F182" s="21">
        <f>H103</f>
        <v>0.026377489580606282</v>
      </c>
      <c r="G182" s="47">
        <f>G178</f>
        <v>9.483062444469075</v>
      </c>
      <c r="H182" s="228">
        <f>E152</f>
        <v>94</v>
      </c>
      <c r="I182" s="87">
        <f>E182*F182*H182*G182</f>
        <v>20985.4433539964</v>
      </c>
      <c r="J182" s="87">
        <f t="shared" si="2"/>
        <v>7.659686824208686</v>
      </c>
      <c r="K182" s="149"/>
      <c r="N182" s="18"/>
    </row>
    <row r="183" spans="1:11" ht="16.5" customHeight="1">
      <c r="A183" s="39"/>
      <c r="B183" s="56"/>
      <c r="C183" s="226"/>
      <c r="D183" s="2" t="s">
        <v>2</v>
      </c>
      <c r="E183" s="80">
        <f>E179</f>
        <v>2514.6160714285716</v>
      </c>
      <c r="F183" s="21">
        <f>H104</f>
        <v>0.021729099830216776</v>
      </c>
      <c r="G183" s="47">
        <f>G179</f>
        <v>12.450033809438438</v>
      </c>
      <c r="H183" s="229"/>
      <c r="I183" s="87">
        <f>E183*F183*H182*G183</f>
        <v>63945.76782623727</v>
      </c>
      <c r="J183" s="87">
        <f t="shared" si="2"/>
        <v>23.340205256576606</v>
      </c>
      <c r="K183" s="149"/>
    </row>
    <row r="184" spans="1:11" ht="16.5" customHeight="1">
      <c r="A184" s="39"/>
      <c r="B184" s="56"/>
      <c r="C184" s="226"/>
      <c r="D184" s="2" t="s">
        <v>3</v>
      </c>
      <c r="E184" s="80">
        <f>E180</f>
        <v>9295.849586776862</v>
      </c>
      <c r="F184" s="21">
        <f>H105</f>
        <v>0.01799257354808899</v>
      </c>
      <c r="G184" s="47">
        <f>G180</f>
        <v>7.874349325094254</v>
      </c>
      <c r="H184" s="229"/>
      <c r="I184" s="87">
        <f>E184*F184*H182*G184</f>
        <v>123801.21455881275</v>
      </c>
      <c r="J184" s="87">
        <f t="shared" si="2"/>
        <v>45.187443313966654</v>
      </c>
      <c r="K184" s="149"/>
    </row>
    <row r="185" spans="1:11" ht="16.5" customHeight="1">
      <c r="A185" s="39"/>
      <c r="B185" s="56"/>
      <c r="C185" s="227"/>
      <c r="D185" s="2" t="s">
        <v>39</v>
      </c>
      <c r="E185" s="80">
        <f>E181</f>
        <v>2567.5199999999995</v>
      </c>
      <c r="F185" s="21">
        <f>H106</f>
        <v>0.025736445547385273</v>
      </c>
      <c r="G185" s="47">
        <f>G181</f>
        <v>10.325890294158814</v>
      </c>
      <c r="H185" s="230"/>
      <c r="I185" s="87">
        <f>E185*F185*H182*G185</f>
        <v>64138.34685572198</v>
      </c>
      <c r="J185" s="87">
        <f t="shared" si="2"/>
        <v>23.410496602338522</v>
      </c>
      <c r="K185" s="149"/>
    </row>
    <row r="186" spans="1:14" ht="16.5" customHeight="1">
      <c r="A186" s="39"/>
      <c r="B186" s="56"/>
      <c r="C186" s="225" t="s">
        <v>26</v>
      </c>
      <c r="D186" s="2" t="s">
        <v>21</v>
      </c>
      <c r="E186" s="80">
        <f>E178</f>
        <v>892.5</v>
      </c>
      <c r="F186" s="21">
        <f>I103</f>
        <v>0.022737392183353987</v>
      </c>
      <c r="G186" s="47">
        <f>G178</f>
        <v>9.483062444469075</v>
      </c>
      <c r="H186" s="228">
        <f>E153</f>
        <v>28</v>
      </c>
      <c r="I186" s="87">
        <f>E186*F186*H186*G186</f>
        <v>5388.346546379231</v>
      </c>
      <c r="J186" s="87">
        <f t="shared" si="2"/>
        <v>1.9667464894284192</v>
      </c>
      <c r="K186" s="149"/>
      <c r="N186" s="18"/>
    </row>
    <row r="187" spans="1:11" ht="16.5" customHeight="1">
      <c r="A187" s="39"/>
      <c r="B187" s="56"/>
      <c r="C187" s="226"/>
      <c r="D187" s="2" t="s">
        <v>2</v>
      </c>
      <c r="E187" s="80">
        <f>E179</f>
        <v>2514.6160714285716</v>
      </c>
      <c r="F187" s="21">
        <f>I104</f>
        <v>0.02331389704226365</v>
      </c>
      <c r="G187" s="47">
        <f>G179</f>
        <v>12.450033809438438</v>
      </c>
      <c r="H187" s="229"/>
      <c r="I187" s="87">
        <f>E187*F187*H186*G187</f>
        <v>20436.904864938082</v>
      </c>
      <c r="J187" s="87">
        <f t="shared" si="2"/>
        <v>7.4594702757024</v>
      </c>
      <c r="K187" s="149"/>
    </row>
    <row r="188" spans="1:11" ht="16.5" customHeight="1">
      <c r="A188" s="39"/>
      <c r="B188" s="56"/>
      <c r="C188" s="226"/>
      <c r="D188" s="2" t="s">
        <v>3</v>
      </c>
      <c r="E188" s="80">
        <f>E180</f>
        <v>9295.849586776862</v>
      </c>
      <c r="F188" s="21">
        <f>I105</f>
        <v>0.004459924370184389</v>
      </c>
      <c r="G188" s="47">
        <f>G180</f>
        <v>7.874349325094254</v>
      </c>
      <c r="H188" s="229"/>
      <c r="I188" s="87">
        <f>E188*F188*H186*G188</f>
        <v>9140.90700468752</v>
      </c>
      <c r="J188" s="87">
        <f t="shared" si="2"/>
        <v>3.336431056710945</v>
      </c>
      <c r="K188" s="149"/>
    </row>
    <row r="189" spans="1:11" ht="16.5" customHeight="1">
      <c r="A189" s="39"/>
      <c r="B189" s="56"/>
      <c r="C189" s="227"/>
      <c r="D189" s="2" t="s">
        <v>39</v>
      </c>
      <c r="E189" s="80">
        <f>E181</f>
        <v>2567.5199999999995</v>
      </c>
      <c r="F189" s="21">
        <f>I106</f>
        <v>0.0074435258854151955</v>
      </c>
      <c r="G189" s="47">
        <f>G181</f>
        <v>10.325890294158814</v>
      </c>
      <c r="H189" s="230"/>
      <c r="I189" s="87">
        <f>E189*F189*H186*G189</f>
        <v>5525.582610697413</v>
      </c>
      <c r="J189" s="87">
        <f t="shared" si="2"/>
        <v>2.0168376529045555</v>
      </c>
      <c r="K189" s="149"/>
    </row>
    <row r="190" spans="1:11" ht="16.5" customHeight="1">
      <c r="A190" s="39"/>
      <c r="B190" s="56"/>
      <c r="C190" s="43" t="s">
        <v>4</v>
      </c>
      <c r="D190" s="48"/>
      <c r="E190" s="49"/>
      <c r="F190" s="48"/>
      <c r="G190" s="48"/>
      <c r="H190" s="45"/>
      <c r="I190" s="80">
        <f>SUM(I178:I189)</f>
        <v>20324348.862128187</v>
      </c>
      <c r="J190" s="80">
        <f>SUM(J178:J189)</f>
        <v>7418.387334676788</v>
      </c>
      <c r="K190" s="150"/>
    </row>
    <row r="191" spans="1:11" ht="16.5" customHeight="1">
      <c r="A191" s="39"/>
      <c r="B191" s="56"/>
      <c r="C191" s="117"/>
      <c r="D191" s="137"/>
      <c r="E191" s="117"/>
      <c r="F191" s="117"/>
      <c r="G191" s="117"/>
      <c r="H191" s="106"/>
      <c r="I191" s="117"/>
      <c r="J191" s="124"/>
      <c r="K191" s="124"/>
    </row>
    <row r="192" spans="1:10" ht="16.5" customHeight="1">
      <c r="A192" s="39"/>
      <c r="B192" s="66"/>
      <c r="C192" s="135" t="s">
        <v>171</v>
      </c>
      <c r="D192" s="106"/>
      <c r="E192" s="106"/>
      <c r="F192" s="106"/>
      <c r="G192" s="106"/>
      <c r="H192" s="106"/>
      <c r="I192" s="106"/>
      <c r="J192" s="106"/>
    </row>
    <row r="193" spans="1:14" ht="75" customHeight="1">
      <c r="A193" s="39"/>
      <c r="B193" s="56"/>
      <c r="C193" s="162" t="s">
        <v>36</v>
      </c>
      <c r="D193" s="162" t="s">
        <v>0</v>
      </c>
      <c r="E193" s="25" t="s">
        <v>84</v>
      </c>
      <c r="F193" s="25" t="s">
        <v>117</v>
      </c>
      <c r="G193" s="25" t="s">
        <v>124</v>
      </c>
      <c r="H193" s="25" t="s">
        <v>105</v>
      </c>
      <c r="I193" s="25" t="s">
        <v>175</v>
      </c>
      <c r="J193" s="25" t="s">
        <v>176</v>
      </c>
      <c r="K193" s="148"/>
      <c r="N193" s="18"/>
    </row>
    <row r="194" spans="1:14" ht="16.5" customHeight="1">
      <c r="A194" s="39"/>
      <c r="B194" s="56"/>
      <c r="C194" s="225" t="s">
        <v>24</v>
      </c>
      <c r="D194" s="2" t="s">
        <v>21</v>
      </c>
      <c r="E194" s="80">
        <f>I93</f>
        <v>297.5</v>
      </c>
      <c r="F194" s="21">
        <f>F162</f>
        <v>0.508061661430101</v>
      </c>
      <c r="G194" s="47">
        <f>E113</f>
        <v>9.483062444469075</v>
      </c>
      <c r="H194" s="160">
        <f>E148</f>
        <v>184.08700783882975</v>
      </c>
      <c r="I194" s="87">
        <f>E194*F194*H194*G194</f>
        <v>263860.96304923564</v>
      </c>
      <c r="J194" s="87">
        <f aca="true" t="shared" si="3" ref="J194:J205">I194*365/1000000</f>
        <v>96.30925151297102</v>
      </c>
      <c r="K194" s="149"/>
      <c r="N194" s="18"/>
    </row>
    <row r="195" spans="1:11" ht="16.5" customHeight="1">
      <c r="A195" s="39"/>
      <c r="B195" s="56"/>
      <c r="C195" s="226"/>
      <c r="D195" s="2" t="s">
        <v>2</v>
      </c>
      <c r="E195" s="80">
        <f>I94</f>
        <v>838.2053571428571</v>
      </c>
      <c r="F195" s="21">
        <f aca="true" t="shared" si="4" ref="F195:F205">F163</f>
        <v>0.6595051013132713</v>
      </c>
      <c r="G195" s="47">
        <f>E114</f>
        <v>12.450033809438438</v>
      </c>
      <c r="H195" s="160">
        <f>E149</f>
        <v>171.8145406495744</v>
      </c>
      <c r="I195" s="87">
        <f>E195*F195*H195*G195</f>
        <v>1182494.2497593614</v>
      </c>
      <c r="J195" s="87">
        <f t="shared" si="3"/>
        <v>431.6104011621669</v>
      </c>
      <c r="K195" s="149"/>
    </row>
    <row r="196" spans="1:11" ht="16.5" customHeight="1">
      <c r="A196" s="39"/>
      <c r="B196" s="56"/>
      <c r="C196" s="226"/>
      <c r="D196" s="2" t="s">
        <v>3</v>
      </c>
      <c r="E196" s="80">
        <f>I95</f>
        <v>3098.6165289256205</v>
      </c>
      <c r="F196" s="21">
        <f t="shared" si="4"/>
        <v>0.5345300339879852</v>
      </c>
      <c r="G196" s="47">
        <f>E115</f>
        <v>7.874349325094254</v>
      </c>
      <c r="H196" s="160">
        <f>E150</f>
        <v>198.2475469033551</v>
      </c>
      <c r="I196" s="87">
        <f>E196*F196*H196*G196</f>
        <v>2585606.582615</v>
      </c>
      <c r="J196" s="87">
        <f t="shared" si="3"/>
        <v>943.7464026544751</v>
      </c>
      <c r="K196" s="149"/>
    </row>
    <row r="197" spans="1:11" ht="16.5" customHeight="1">
      <c r="A197" s="39"/>
      <c r="B197" s="56"/>
      <c r="C197" s="227"/>
      <c r="D197" s="2" t="s">
        <v>39</v>
      </c>
      <c r="E197" s="80">
        <f>I96</f>
        <v>855.8399999999999</v>
      </c>
      <c r="F197" s="21">
        <f t="shared" si="4"/>
        <v>0.6607728957512709</v>
      </c>
      <c r="G197" s="47">
        <f>E116</f>
        <v>10.325890294158814</v>
      </c>
      <c r="H197" s="160">
        <f>E151</f>
        <v>189.96693683613879</v>
      </c>
      <c r="I197" s="87">
        <f>E197*F197*H197*G197</f>
        <v>1109303.3574644774</v>
      </c>
      <c r="J197" s="87">
        <f t="shared" si="3"/>
        <v>404.8957254745343</v>
      </c>
      <c r="K197" s="149"/>
    </row>
    <row r="198" spans="1:14" ht="16.5" customHeight="1">
      <c r="A198" s="39"/>
      <c r="B198" s="56"/>
      <c r="C198" s="225" t="s">
        <v>25</v>
      </c>
      <c r="D198" s="2" t="s">
        <v>21</v>
      </c>
      <c r="E198" s="80">
        <f>E194</f>
        <v>297.5</v>
      </c>
      <c r="F198" s="21">
        <f t="shared" si="4"/>
        <v>0.026747655751677785</v>
      </c>
      <c r="G198" s="47">
        <f>G194</f>
        <v>9.483062444469075</v>
      </c>
      <c r="H198" s="228">
        <f>E152</f>
        <v>94</v>
      </c>
      <c r="I198" s="87">
        <f>E198*F198*H198*G198</f>
        <v>7093.313573476269</v>
      </c>
      <c r="J198" s="87">
        <f t="shared" si="3"/>
        <v>2.5890594543188383</v>
      </c>
      <c r="K198" s="149"/>
      <c r="N198" s="18"/>
    </row>
    <row r="199" spans="1:11" ht="16.5" customHeight="1">
      <c r="A199" s="39"/>
      <c r="B199" s="56"/>
      <c r="C199" s="226"/>
      <c r="D199" s="2" t="s">
        <v>2</v>
      </c>
      <c r="E199" s="80">
        <f>E195</f>
        <v>838.2053571428571</v>
      </c>
      <c r="F199" s="21">
        <f t="shared" si="4"/>
        <v>0.06530280254823534</v>
      </c>
      <c r="G199" s="47">
        <f>G195</f>
        <v>12.450033809438438</v>
      </c>
      <c r="H199" s="229"/>
      <c r="I199" s="87">
        <f>E199*F199*H198*G199</f>
        <v>64059.07105802111</v>
      </c>
      <c r="J199" s="87">
        <f t="shared" si="3"/>
        <v>23.381560936177703</v>
      </c>
      <c r="K199" s="149"/>
    </row>
    <row r="200" spans="1:11" ht="16.5" customHeight="1">
      <c r="A200" s="39"/>
      <c r="B200" s="56"/>
      <c r="C200" s="226"/>
      <c r="D200" s="2" t="s">
        <v>3</v>
      </c>
      <c r="E200" s="80">
        <f>E196</f>
        <v>3098.6165289256205</v>
      </c>
      <c r="F200" s="21">
        <f t="shared" si="4"/>
        <v>0.08959958384316118</v>
      </c>
      <c r="G200" s="47">
        <f>G196</f>
        <v>7.874349325094254</v>
      </c>
      <c r="H200" s="229"/>
      <c r="I200" s="87">
        <f>E200*F200*H198*G200</f>
        <v>205502.14368723403</v>
      </c>
      <c r="J200" s="87">
        <f t="shared" si="3"/>
        <v>75.00828244584042</v>
      </c>
      <c r="K200" s="149"/>
    </row>
    <row r="201" spans="1:11" ht="16.5" customHeight="1">
      <c r="A201" s="39"/>
      <c r="B201" s="56"/>
      <c r="C201" s="227"/>
      <c r="D201" s="2" t="s">
        <v>39</v>
      </c>
      <c r="E201" s="80">
        <f>E197</f>
        <v>855.8399999999999</v>
      </c>
      <c r="F201" s="21">
        <f t="shared" si="4"/>
        <v>0.05475995763831081</v>
      </c>
      <c r="G201" s="47">
        <f>G197</f>
        <v>10.325890294158814</v>
      </c>
      <c r="H201" s="230"/>
      <c r="I201" s="87">
        <f>E201*F201*H198*G201</f>
        <v>45489.48753553951</v>
      </c>
      <c r="J201" s="87">
        <f t="shared" si="3"/>
        <v>16.60366295047192</v>
      </c>
      <c r="K201" s="149"/>
    </row>
    <row r="202" spans="1:14" ht="16.5" customHeight="1">
      <c r="A202" s="39"/>
      <c r="B202" s="56"/>
      <c r="C202" s="225" t="s">
        <v>26</v>
      </c>
      <c r="D202" s="2" t="s">
        <v>21</v>
      </c>
      <c r="E202" s="80">
        <f>E194</f>
        <v>297.5</v>
      </c>
      <c r="F202" s="21">
        <f t="shared" si="4"/>
        <v>0.03579260874182398</v>
      </c>
      <c r="G202" s="47">
        <f>G194</f>
        <v>9.483062444469075</v>
      </c>
      <c r="H202" s="228">
        <f>E153</f>
        <v>28</v>
      </c>
      <c r="I202" s="87">
        <f>E202*F202*H202*G202</f>
        <v>2827.398119430557</v>
      </c>
      <c r="J202" s="87">
        <f t="shared" si="3"/>
        <v>1.0320003135921534</v>
      </c>
      <c r="K202" s="149"/>
      <c r="N202" s="18"/>
    </row>
    <row r="203" spans="1:11" ht="16.5" customHeight="1">
      <c r="A203" s="39"/>
      <c r="B203" s="56"/>
      <c r="C203" s="226"/>
      <c r="D203" s="2" t="s">
        <v>2</v>
      </c>
      <c r="E203" s="80">
        <f>E195</f>
        <v>838.2053571428571</v>
      </c>
      <c r="F203" s="21">
        <f t="shared" si="4"/>
        <v>0.07294448465284038</v>
      </c>
      <c r="G203" s="47">
        <f>G195</f>
        <v>12.450033809438438</v>
      </c>
      <c r="H203" s="229"/>
      <c r="I203" s="87">
        <f>E203*F203*H202*G203</f>
        <v>21314.318673959024</v>
      </c>
      <c r="J203" s="87">
        <f t="shared" si="3"/>
        <v>7.7797263159950445</v>
      </c>
      <c r="K203" s="149"/>
    </row>
    <row r="204" spans="1:11" ht="16.5" customHeight="1">
      <c r="A204" s="39"/>
      <c r="B204" s="56"/>
      <c r="C204" s="226"/>
      <c r="D204" s="2" t="s">
        <v>3</v>
      </c>
      <c r="E204" s="80">
        <f>E196</f>
        <v>3098.6165289256205</v>
      </c>
      <c r="F204" s="21">
        <f t="shared" si="4"/>
        <v>0.03707340033598608</v>
      </c>
      <c r="G204" s="47">
        <f>G196</f>
        <v>7.874349325094254</v>
      </c>
      <c r="H204" s="229"/>
      <c r="I204" s="87">
        <f>E204*F204*H202*G204</f>
        <v>25328.12044110882</v>
      </c>
      <c r="J204" s="87">
        <f t="shared" si="3"/>
        <v>9.244763961004718</v>
      </c>
      <c r="K204" s="149"/>
    </row>
    <row r="205" spans="1:11" ht="16.5" customHeight="1">
      <c r="A205" s="39"/>
      <c r="B205" s="56"/>
      <c r="C205" s="227"/>
      <c r="D205" s="2" t="s">
        <v>39</v>
      </c>
      <c r="E205" s="80">
        <f>E197</f>
        <v>855.8399999999999</v>
      </c>
      <c r="F205" s="21">
        <f t="shared" si="4"/>
        <v>0.040275664245133284</v>
      </c>
      <c r="G205" s="47">
        <f>G197</f>
        <v>10.325890294158814</v>
      </c>
      <c r="H205" s="230"/>
      <c r="I205" s="87">
        <f>E205*F205*H202*G205</f>
        <v>9965.998793808745</v>
      </c>
      <c r="J205" s="87">
        <f t="shared" si="3"/>
        <v>3.6375895597401917</v>
      </c>
      <c r="K205" s="149"/>
    </row>
    <row r="206" spans="1:11" ht="16.5" customHeight="1">
      <c r="A206" s="39"/>
      <c r="B206" s="56"/>
      <c r="C206" s="43" t="s">
        <v>4</v>
      </c>
      <c r="D206" s="48"/>
      <c r="E206" s="49"/>
      <c r="F206" s="48"/>
      <c r="G206" s="48"/>
      <c r="H206" s="45"/>
      <c r="I206" s="80">
        <f>SUM(I194:I205)</f>
        <v>5522845.004770652</v>
      </c>
      <c r="J206" s="80">
        <f>SUM(J194:J205)</f>
        <v>2015.8384267412887</v>
      </c>
      <c r="K206" s="150"/>
    </row>
    <row r="207" spans="1:11" ht="16.5" customHeight="1">
      <c r="A207" s="39"/>
      <c r="B207" s="56"/>
      <c r="C207" s="117"/>
      <c r="D207" s="137"/>
      <c r="E207" s="117"/>
      <c r="F207" s="117"/>
      <c r="G207" s="117"/>
      <c r="H207" s="106"/>
      <c r="I207" s="117"/>
      <c r="J207" s="124"/>
      <c r="K207" s="124"/>
    </row>
    <row r="208" spans="1:11" ht="16.5" customHeight="1" thickBot="1">
      <c r="A208" s="39"/>
      <c r="B208" s="66"/>
      <c r="C208" s="105" t="s">
        <v>118</v>
      </c>
      <c r="D208" s="106"/>
      <c r="E208" s="106"/>
      <c r="F208" s="106"/>
      <c r="G208" s="106"/>
      <c r="H208" s="106"/>
      <c r="I208" s="106"/>
      <c r="J208" s="117"/>
      <c r="K208" s="117"/>
    </row>
    <row r="209" spans="1:11" ht="32.25" customHeight="1">
      <c r="A209" s="39"/>
      <c r="B209" s="56"/>
      <c r="C209" s="57" t="s">
        <v>0</v>
      </c>
      <c r="D209" s="58" t="s">
        <v>97</v>
      </c>
      <c r="E209" s="122"/>
      <c r="F209" s="122"/>
      <c r="G209" s="122"/>
      <c r="H209" s="122"/>
      <c r="I209" s="106"/>
      <c r="J209" s="122"/>
      <c r="K209" s="122"/>
    </row>
    <row r="210" spans="1:11" ht="16.5" customHeight="1">
      <c r="A210" s="39"/>
      <c r="B210" s="56"/>
      <c r="C210" s="59" t="s">
        <v>21</v>
      </c>
      <c r="D210" s="94">
        <f>J162+J166+J170+J178+J182+J186+J194+J198+J202</f>
        <v>640.2941844317784</v>
      </c>
      <c r="E210" s="138"/>
      <c r="F210" s="132"/>
      <c r="G210" s="139"/>
      <c r="H210" s="124"/>
      <c r="I210" s="106"/>
      <c r="J210" s="124"/>
      <c r="K210" s="124"/>
    </row>
    <row r="211" spans="1:11" ht="16.5" customHeight="1">
      <c r="A211" s="39"/>
      <c r="B211" s="56"/>
      <c r="C211" s="59" t="s">
        <v>2</v>
      </c>
      <c r="D211" s="94">
        <f>J163+J167+J171+J179+J183+J187+J195+J199+J203</f>
        <v>2969.4864705862847</v>
      </c>
      <c r="E211" s="138"/>
      <c r="F211" s="132"/>
      <c r="G211" s="139"/>
      <c r="H211" s="124"/>
      <c r="I211" s="106"/>
      <c r="J211" s="124"/>
      <c r="K211" s="124"/>
    </row>
    <row r="212" spans="1:11" ht="16.5" customHeight="1">
      <c r="A212" s="39"/>
      <c r="B212" s="56"/>
      <c r="C212" s="59" t="s">
        <v>3</v>
      </c>
      <c r="D212" s="94">
        <f>J164+J168+J172+J180+J184+J188+J196+J200+J204</f>
        <v>7582.20333374888</v>
      </c>
      <c r="E212" s="138"/>
      <c r="F212" s="132"/>
      <c r="G212" s="139"/>
      <c r="H212" s="124"/>
      <c r="I212" s="106"/>
      <c r="J212" s="124"/>
      <c r="K212" s="124"/>
    </row>
    <row r="213" spans="1:11" ht="16.5" customHeight="1">
      <c r="A213" s="39"/>
      <c r="B213" s="56"/>
      <c r="C213" s="59" t="s">
        <v>39</v>
      </c>
      <c r="D213" s="94">
        <f>J165+J169+J173+J181+J185+J189+J197+J201+J205</f>
        <v>1919.8828871653473</v>
      </c>
      <c r="E213" s="138"/>
      <c r="F213" s="117"/>
      <c r="G213" s="139"/>
      <c r="H213" s="124"/>
      <c r="I213" s="106"/>
      <c r="J213" s="124"/>
      <c r="K213" s="124"/>
    </row>
    <row r="214" spans="1:11" ht="16.5" customHeight="1" thickBot="1">
      <c r="A214" s="39"/>
      <c r="B214" s="56"/>
      <c r="C214" s="60" t="s">
        <v>4</v>
      </c>
      <c r="D214" s="95">
        <f>SUM(D210:D213)</f>
        <v>13111.866875932292</v>
      </c>
      <c r="E214" s="117"/>
      <c r="F214" s="117"/>
      <c r="G214" s="117"/>
      <c r="H214" s="124"/>
      <c r="I214" s="106"/>
      <c r="J214" s="137"/>
      <c r="K214" s="137"/>
    </row>
    <row r="215" spans="1:10" ht="16.5" customHeight="1">
      <c r="A215" s="39"/>
      <c r="B215" s="56"/>
      <c r="C215" s="106"/>
      <c r="D215" s="106"/>
      <c r="E215" s="106"/>
      <c r="F215" s="106"/>
      <c r="G215" s="106"/>
      <c r="H215" s="106"/>
      <c r="I215" s="106"/>
      <c r="J215" s="106"/>
    </row>
    <row r="216" spans="1:2" s="106" customFormat="1" ht="0.75" customHeight="1">
      <c r="A216" s="128"/>
      <c r="B216" s="117"/>
    </row>
    <row r="217" spans="1:15" ht="16.5" customHeight="1">
      <c r="A217" s="39"/>
      <c r="B217" s="106"/>
      <c r="C217" s="106"/>
      <c r="D217" s="106"/>
      <c r="E217" s="106"/>
      <c r="F217" s="106"/>
      <c r="G217" s="106"/>
      <c r="H217" s="106"/>
      <c r="I217" s="106"/>
      <c r="J217" s="114" t="s">
        <v>119</v>
      </c>
      <c r="K217" s="114"/>
      <c r="O217" s="16"/>
    </row>
    <row r="218" spans="1:15" ht="21" customHeight="1">
      <c r="A218" s="39"/>
      <c r="B218" s="65" t="s">
        <v>162</v>
      </c>
      <c r="C218" s="56"/>
      <c r="D218" s="56"/>
      <c r="E218" s="56"/>
      <c r="F218" s="56"/>
      <c r="G218" s="56"/>
      <c r="H218" s="56"/>
      <c r="I218" s="56"/>
      <c r="J218" s="56"/>
      <c r="K218" s="117"/>
      <c r="O218" s="16"/>
    </row>
    <row r="219" spans="1:15" ht="12" customHeight="1">
      <c r="A219" s="39"/>
      <c r="B219" s="56"/>
      <c r="C219" s="136"/>
      <c r="D219" s="106"/>
      <c r="E219" s="106"/>
      <c r="F219" s="106"/>
      <c r="G219" s="106"/>
      <c r="H219" s="106"/>
      <c r="I219" s="106"/>
      <c r="J219" s="106"/>
      <c r="O219" s="16"/>
    </row>
    <row r="220" spans="1:10" ht="16.5" customHeight="1">
      <c r="A220" s="39"/>
      <c r="B220" s="66"/>
      <c r="C220" s="135" t="s">
        <v>160</v>
      </c>
      <c r="D220" s="106"/>
      <c r="E220" s="106"/>
      <c r="F220" s="106"/>
      <c r="G220" s="106"/>
      <c r="H220" s="106"/>
      <c r="I220" s="106"/>
      <c r="J220" s="106"/>
    </row>
    <row r="221" spans="1:11" ht="75" customHeight="1">
      <c r="A221" s="39"/>
      <c r="B221" s="56"/>
      <c r="C221" s="162" t="s">
        <v>36</v>
      </c>
      <c r="D221" s="162" t="s">
        <v>0</v>
      </c>
      <c r="E221" s="25" t="s">
        <v>83</v>
      </c>
      <c r="F221" s="25" t="s">
        <v>103</v>
      </c>
      <c r="G221" s="25" t="s">
        <v>124</v>
      </c>
      <c r="H221" s="25" t="s">
        <v>105</v>
      </c>
      <c r="I221" s="25" t="s">
        <v>177</v>
      </c>
      <c r="J221" s="25" t="s">
        <v>178</v>
      </c>
      <c r="K221" s="148"/>
    </row>
    <row r="222" spans="1:11" ht="16.5" customHeight="1">
      <c r="A222" s="39"/>
      <c r="B222" s="56"/>
      <c r="C222" s="225" t="s">
        <v>24</v>
      </c>
      <c r="D222" s="2" t="s">
        <v>21</v>
      </c>
      <c r="E222" s="80">
        <f>G81</f>
        <v>1680</v>
      </c>
      <c r="F222" s="21">
        <f>G99</f>
        <v>0.508061661430101</v>
      </c>
      <c r="G222" s="47">
        <f>E113</f>
        <v>9.483062444469075</v>
      </c>
      <c r="H222" s="85">
        <f>E148</f>
        <v>184.08700783882975</v>
      </c>
      <c r="I222" s="87">
        <f>E222*F222*H222*G222</f>
        <v>1490038.3795721543</v>
      </c>
      <c r="J222" s="87">
        <f aca="true" t="shared" si="5" ref="J222:J233">I222*365/1000000</f>
        <v>543.8640085438363</v>
      </c>
      <c r="K222" s="149"/>
    </row>
    <row r="223" spans="1:11" ht="16.5" customHeight="1">
      <c r="A223" s="39"/>
      <c r="B223" s="56"/>
      <c r="C223" s="226"/>
      <c r="D223" s="2" t="s">
        <v>2</v>
      </c>
      <c r="E223" s="80">
        <f>G82</f>
        <v>4941</v>
      </c>
      <c r="F223" s="21">
        <f>G100</f>
        <v>0.6595051013132713</v>
      </c>
      <c r="G223" s="47">
        <f>E114</f>
        <v>12.450033809438438</v>
      </c>
      <c r="H223" s="85">
        <f>E149</f>
        <v>171.8145406495744</v>
      </c>
      <c r="I223" s="87">
        <f>E223*F223*H223*G223</f>
        <v>6970492.41963413</v>
      </c>
      <c r="J223" s="87">
        <f t="shared" si="5"/>
        <v>2544.229733166457</v>
      </c>
      <c r="K223" s="149"/>
    </row>
    <row r="224" spans="1:11" ht="16.5" customHeight="1">
      <c r="A224" s="39"/>
      <c r="B224" s="56"/>
      <c r="C224" s="226"/>
      <c r="D224" s="2" t="s">
        <v>3</v>
      </c>
      <c r="E224" s="80">
        <f>G83</f>
        <v>20340.611570247936</v>
      </c>
      <c r="F224" s="21">
        <f>G101</f>
        <v>0.5345300339879852</v>
      </c>
      <c r="G224" s="47">
        <f>E115</f>
        <v>7.874349325094254</v>
      </c>
      <c r="H224" s="85">
        <f>E150</f>
        <v>198.2475469033551</v>
      </c>
      <c r="I224" s="87">
        <f>E224*F224*H224*G224</f>
        <v>16973000.266245704</v>
      </c>
      <c r="J224" s="87">
        <f t="shared" si="5"/>
        <v>6195.145097179682</v>
      </c>
      <c r="K224" s="149"/>
    </row>
    <row r="225" spans="1:11" ht="16.5" customHeight="1">
      <c r="A225" s="39"/>
      <c r="B225" s="56"/>
      <c r="C225" s="227"/>
      <c r="D225" s="2" t="s">
        <v>39</v>
      </c>
      <c r="E225" s="80">
        <f>G84</f>
        <v>3423.3599999999997</v>
      </c>
      <c r="F225" s="21">
        <f>G102</f>
        <v>0.6607728957512709</v>
      </c>
      <c r="G225" s="47">
        <f>E116</f>
        <v>10.325890294158814</v>
      </c>
      <c r="H225" s="85">
        <f>E151</f>
        <v>189.96693683613879</v>
      </c>
      <c r="I225" s="87">
        <f>E225*F225*H225*G225</f>
        <v>4437213.42985791</v>
      </c>
      <c r="J225" s="87">
        <f t="shared" si="5"/>
        <v>1619.5829018981372</v>
      </c>
      <c r="K225" s="149"/>
    </row>
    <row r="226" spans="1:11" ht="16.5" customHeight="1">
      <c r="A226" s="39"/>
      <c r="B226" s="56"/>
      <c r="C226" s="225" t="s">
        <v>25</v>
      </c>
      <c r="D226" s="2" t="s">
        <v>21</v>
      </c>
      <c r="E226" s="80">
        <f>E222</f>
        <v>1680</v>
      </c>
      <c r="F226" s="21">
        <f>H99</f>
        <v>0.026747655751677785</v>
      </c>
      <c r="G226" s="47">
        <f>G222</f>
        <v>9.483062444469075</v>
      </c>
      <c r="H226" s="228">
        <f>E152</f>
        <v>94</v>
      </c>
      <c r="I226" s="87">
        <f>E226*F226*H226*G226</f>
        <v>40056.359003160105</v>
      </c>
      <c r="J226" s="87">
        <f t="shared" si="5"/>
        <v>14.620571036153438</v>
      </c>
      <c r="K226" s="149"/>
    </row>
    <row r="227" spans="1:11" ht="16.5" customHeight="1">
      <c r="A227" s="39"/>
      <c r="B227" s="56"/>
      <c r="C227" s="226"/>
      <c r="D227" s="2" t="s">
        <v>2</v>
      </c>
      <c r="E227" s="80">
        <f>E223</f>
        <v>4941</v>
      </c>
      <c r="F227" s="21">
        <f>H100</f>
        <v>0.06530280254823534</v>
      </c>
      <c r="G227" s="47">
        <f>G223</f>
        <v>12.450033809438438</v>
      </c>
      <c r="H227" s="229"/>
      <c r="I227" s="87">
        <f>E227*F227*H226*G227</f>
        <v>377611.36623675603</v>
      </c>
      <c r="J227" s="87">
        <f t="shared" si="5"/>
        <v>137.82814867641596</v>
      </c>
      <c r="K227" s="149"/>
    </row>
    <row r="228" spans="1:11" ht="16.5" customHeight="1">
      <c r="A228" s="39"/>
      <c r="B228" s="56"/>
      <c r="C228" s="226"/>
      <c r="D228" s="2" t="s">
        <v>3</v>
      </c>
      <c r="E228" s="80">
        <f>E224</f>
        <v>20340.611570247936</v>
      </c>
      <c r="F228" s="21">
        <f>H101</f>
        <v>0.08959958384316118</v>
      </c>
      <c r="G228" s="47">
        <f>G224</f>
        <v>7.874349325094254</v>
      </c>
      <c r="H228" s="229"/>
      <c r="I228" s="87">
        <f>E228*F228*H226*G228</f>
        <v>1349001.8021186527</v>
      </c>
      <c r="J228" s="87">
        <f t="shared" si="5"/>
        <v>492.38565777330825</v>
      </c>
      <c r="K228" s="149"/>
    </row>
    <row r="229" spans="1:11" ht="16.5" customHeight="1">
      <c r="A229" s="39"/>
      <c r="B229" s="56"/>
      <c r="C229" s="227"/>
      <c r="D229" s="2" t="s">
        <v>39</v>
      </c>
      <c r="E229" s="80">
        <f>E225</f>
        <v>3423.3599999999997</v>
      </c>
      <c r="F229" s="21">
        <f>H102</f>
        <v>0.05475995763831081</v>
      </c>
      <c r="G229" s="47">
        <f>G225</f>
        <v>10.325890294158814</v>
      </c>
      <c r="H229" s="230"/>
      <c r="I229" s="87">
        <f>E229*F229*H226*G229</f>
        <v>181957.95014215805</v>
      </c>
      <c r="J229" s="87">
        <f t="shared" si="5"/>
        <v>66.41465180188769</v>
      </c>
      <c r="K229" s="149"/>
    </row>
    <row r="230" spans="1:11" ht="16.5" customHeight="1">
      <c r="A230" s="39"/>
      <c r="B230" s="56"/>
      <c r="C230" s="225" t="s">
        <v>26</v>
      </c>
      <c r="D230" s="2" t="s">
        <v>21</v>
      </c>
      <c r="E230" s="80">
        <f>E222</f>
        <v>1680</v>
      </c>
      <c r="F230" s="21">
        <f>I99</f>
        <v>0.03579260874182398</v>
      </c>
      <c r="G230" s="47">
        <f>G222</f>
        <v>9.483062444469075</v>
      </c>
      <c r="H230" s="228">
        <f>E153</f>
        <v>28</v>
      </c>
      <c r="I230" s="87">
        <f>E230*F230*H230*G230</f>
        <v>15966.483497960793</v>
      </c>
      <c r="J230" s="87">
        <f t="shared" si="5"/>
        <v>5.82776647675569</v>
      </c>
      <c r="K230" s="149"/>
    </row>
    <row r="231" spans="1:11" ht="16.5" customHeight="1">
      <c r="A231" s="39"/>
      <c r="B231" s="56"/>
      <c r="C231" s="226"/>
      <c r="D231" s="2" t="s">
        <v>2</v>
      </c>
      <c r="E231" s="80">
        <f>E223</f>
        <v>4941</v>
      </c>
      <c r="F231" s="21">
        <f>I100</f>
        <v>0.07294448465284038</v>
      </c>
      <c r="G231" s="47">
        <f>G223</f>
        <v>12.450033809438438</v>
      </c>
      <c r="H231" s="229"/>
      <c r="I231" s="87">
        <f>E231*F231*H230*G231</f>
        <v>125642.2995517585</v>
      </c>
      <c r="J231" s="87">
        <f t="shared" si="5"/>
        <v>45.85943933639185</v>
      </c>
      <c r="K231" s="149"/>
    </row>
    <row r="232" spans="1:11" ht="16.5" customHeight="1">
      <c r="A232" s="39"/>
      <c r="B232" s="56"/>
      <c r="C232" s="226"/>
      <c r="D232" s="2" t="s">
        <v>3</v>
      </c>
      <c r="E232" s="80">
        <f>E224</f>
        <v>20340.611570247936</v>
      </c>
      <c r="F232" s="21">
        <f>I101</f>
        <v>0.03707340033598608</v>
      </c>
      <c r="G232" s="47">
        <f>G224</f>
        <v>7.874349325094254</v>
      </c>
      <c r="H232" s="229"/>
      <c r="I232" s="87">
        <f>E232*F232*H230*G232</f>
        <v>166264.34890789224</v>
      </c>
      <c r="J232" s="87">
        <f t="shared" si="5"/>
        <v>60.68648735138067</v>
      </c>
      <c r="K232" s="149"/>
    </row>
    <row r="233" spans="1:11" ht="16.5" customHeight="1">
      <c r="A233" s="39"/>
      <c r="B233" s="56"/>
      <c r="C233" s="227"/>
      <c r="D233" s="2" t="s">
        <v>39</v>
      </c>
      <c r="E233" s="80">
        <f>E225</f>
        <v>3423.3599999999997</v>
      </c>
      <c r="F233" s="21">
        <f>I102</f>
        <v>0.040275664245133284</v>
      </c>
      <c r="G233" s="47">
        <f>G225</f>
        <v>10.325890294158814</v>
      </c>
      <c r="H233" s="230"/>
      <c r="I233" s="87">
        <f>E233*F233*H230*G233</f>
        <v>39863.99517523498</v>
      </c>
      <c r="J233" s="87">
        <f t="shared" si="5"/>
        <v>14.550358238960767</v>
      </c>
      <c r="K233" s="149"/>
    </row>
    <row r="234" spans="1:11" ht="16.5" customHeight="1">
      <c r="A234" s="39"/>
      <c r="B234" s="56"/>
      <c r="C234" s="43" t="s">
        <v>4</v>
      </c>
      <c r="D234" s="48"/>
      <c r="E234" s="49"/>
      <c r="F234" s="48"/>
      <c r="G234" s="48"/>
      <c r="H234" s="45"/>
      <c r="I234" s="80">
        <f>SUM(I222:I233)</f>
        <v>32167109.09994347</v>
      </c>
      <c r="J234" s="80">
        <f>SUM(J222:J233)</f>
        <v>11740.994821479366</v>
      </c>
      <c r="K234" s="150"/>
    </row>
    <row r="235" spans="1:11" ht="16.5" customHeight="1">
      <c r="A235" s="39"/>
      <c r="B235" s="56"/>
      <c r="C235" s="117"/>
      <c r="D235" s="137"/>
      <c r="E235" s="117"/>
      <c r="F235" s="117"/>
      <c r="G235" s="117"/>
      <c r="H235" s="106"/>
      <c r="I235" s="117"/>
      <c r="J235" s="124"/>
      <c r="K235" s="124"/>
    </row>
    <row r="236" spans="1:11" ht="16.5" customHeight="1" thickBot="1">
      <c r="A236" s="39"/>
      <c r="B236" s="66"/>
      <c r="C236" s="105" t="s">
        <v>87</v>
      </c>
      <c r="D236" s="140"/>
      <c r="E236" s="140"/>
      <c r="F236" s="140"/>
      <c r="G236" s="140"/>
      <c r="H236" s="140"/>
      <c r="I236" s="140"/>
      <c r="J236" s="141"/>
      <c r="K236" s="141"/>
    </row>
    <row r="237" spans="1:11" ht="31.5" customHeight="1">
      <c r="A237" s="39"/>
      <c r="B237" s="56"/>
      <c r="C237" s="57" t="s">
        <v>0</v>
      </c>
      <c r="D237" s="58" t="s">
        <v>98</v>
      </c>
      <c r="E237" s="122"/>
      <c r="F237" s="122"/>
      <c r="G237" s="122"/>
      <c r="H237" s="122"/>
      <c r="I237" s="106"/>
      <c r="J237" s="122"/>
      <c r="K237" s="122"/>
    </row>
    <row r="238" spans="1:11" ht="16.5" customHeight="1">
      <c r="A238" s="39"/>
      <c r="B238" s="56"/>
      <c r="C238" s="59" t="s">
        <v>21</v>
      </c>
      <c r="D238" s="94">
        <f>J222+J226+J230</f>
        <v>564.3123460567455</v>
      </c>
      <c r="E238" s="138"/>
      <c r="F238" s="132"/>
      <c r="G238" s="139"/>
      <c r="H238" s="124"/>
      <c r="I238" s="106"/>
      <c r="J238" s="124"/>
      <c r="K238" s="124"/>
    </row>
    <row r="239" spans="1:11" ht="16.5" customHeight="1">
      <c r="A239" s="39"/>
      <c r="B239" s="56"/>
      <c r="C239" s="59" t="s">
        <v>2</v>
      </c>
      <c r="D239" s="94">
        <f>J223+J227+J231</f>
        <v>2727.917321179265</v>
      </c>
      <c r="E239" s="138"/>
      <c r="F239" s="132"/>
      <c r="G239" s="139"/>
      <c r="H239" s="124"/>
      <c r="I239" s="106"/>
      <c r="J239" s="124"/>
      <c r="K239" s="124"/>
    </row>
    <row r="240" spans="1:11" ht="16.5" customHeight="1">
      <c r="A240" s="39"/>
      <c r="B240" s="56"/>
      <c r="C240" s="59" t="s">
        <v>3</v>
      </c>
      <c r="D240" s="94">
        <f>J224+J228+J232</f>
        <v>6748.217242304371</v>
      </c>
      <c r="E240" s="138"/>
      <c r="F240" s="132"/>
      <c r="G240" s="139"/>
      <c r="H240" s="124"/>
      <c r="I240" s="106"/>
      <c r="J240" s="124"/>
      <c r="K240" s="124"/>
    </row>
    <row r="241" spans="1:11" ht="16.5" customHeight="1">
      <c r="A241" s="39"/>
      <c r="B241" s="56"/>
      <c r="C241" s="59" t="s">
        <v>39</v>
      </c>
      <c r="D241" s="94">
        <f>J225+J229+J233</f>
        <v>1700.5479119389856</v>
      </c>
      <c r="E241" s="138"/>
      <c r="F241" s="117"/>
      <c r="G241" s="139"/>
      <c r="H241" s="124"/>
      <c r="I241" s="106"/>
      <c r="J241" s="124"/>
      <c r="K241" s="124"/>
    </row>
    <row r="242" spans="1:11" ht="16.5" customHeight="1" thickBot="1">
      <c r="A242" s="40"/>
      <c r="B242" s="56"/>
      <c r="C242" s="60" t="s">
        <v>4</v>
      </c>
      <c r="D242" s="95">
        <f>SUM(D238:D241)</f>
        <v>11740.994821479368</v>
      </c>
      <c r="E242" s="117"/>
      <c r="F242" s="117"/>
      <c r="G242" s="117"/>
      <c r="H242" s="124"/>
      <c r="I242" s="106"/>
      <c r="J242" s="137"/>
      <c r="K242" s="137"/>
    </row>
    <row r="243" spans="1:11" s="106" customFormat="1" ht="0.75" customHeight="1">
      <c r="A243" s="117"/>
      <c r="B243" s="117"/>
      <c r="C243" s="117"/>
      <c r="D243" s="150"/>
      <c r="E243" s="117"/>
      <c r="F243" s="117"/>
      <c r="G243" s="117"/>
      <c r="H243" s="124"/>
      <c r="J243" s="137"/>
      <c r="K243" s="137"/>
    </row>
    <row r="244" spans="1:11" ht="16.5" customHeight="1">
      <c r="A244" s="106"/>
      <c r="B244" s="106"/>
      <c r="C244" s="106"/>
      <c r="D244" s="106"/>
      <c r="E244" s="106"/>
      <c r="F244" s="106"/>
      <c r="G244" s="106"/>
      <c r="H244" s="106"/>
      <c r="I244" s="106"/>
      <c r="J244" s="114" t="s">
        <v>123</v>
      </c>
      <c r="K244" s="114"/>
    </row>
    <row r="245" spans="1:10" ht="16.5" customHeight="1">
      <c r="A245" s="106"/>
      <c r="B245" s="106"/>
      <c r="C245" s="106"/>
      <c r="D245" s="106"/>
      <c r="E245" s="106"/>
      <c r="F245" s="106"/>
      <c r="G245" s="106"/>
      <c r="H245" s="106"/>
      <c r="I245" s="106"/>
      <c r="J245" s="106"/>
    </row>
    <row r="246" spans="1:10" ht="23.25" customHeight="1">
      <c r="A246" s="104" t="s">
        <v>77</v>
      </c>
      <c r="B246" s="105"/>
      <c r="C246" s="106"/>
      <c r="D246" s="106"/>
      <c r="E246" s="106"/>
      <c r="F246" s="106"/>
      <c r="G246" s="106"/>
      <c r="H246" s="106"/>
      <c r="I246" s="106"/>
      <c r="J246" s="106"/>
    </row>
    <row r="247" spans="1:12" ht="26.25" customHeight="1">
      <c r="A247" s="105"/>
      <c r="B247" s="105"/>
      <c r="C247" s="135" t="s">
        <v>78</v>
      </c>
      <c r="D247" s="106"/>
      <c r="E247" s="106"/>
      <c r="F247" s="106"/>
      <c r="G247" s="106"/>
      <c r="H247" s="142" t="s">
        <v>37</v>
      </c>
      <c r="I247" s="106"/>
      <c r="J247" s="106"/>
      <c r="L247" t="s">
        <v>85</v>
      </c>
    </row>
    <row r="248" spans="1:15" ht="77.25" customHeight="1">
      <c r="A248" s="106"/>
      <c r="B248" s="106"/>
      <c r="C248" s="54" t="s">
        <v>0</v>
      </c>
      <c r="D248" s="55" t="s">
        <v>163</v>
      </c>
      <c r="E248" s="55" t="s">
        <v>89</v>
      </c>
      <c r="F248" s="55" t="s">
        <v>90</v>
      </c>
      <c r="G248" s="55" t="s">
        <v>79</v>
      </c>
      <c r="H248" s="55" t="s">
        <v>80</v>
      </c>
      <c r="I248" s="106"/>
      <c r="J248" s="106"/>
      <c r="L248" s="52" t="s">
        <v>0</v>
      </c>
      <c r="M248" s="53" t="s">
        <v>165</v>
      </c>
      <c r="N248" s="53" t="s">
        <v>81</v>
      </c>
      <c r="O248" s="53" t="s">
        <v>82</v>
      </c>
    </row>
    <row r="249" spans="1:15" ht="24" customHeight="1">
      <c r="A249" s="106"/>
      <c r="B249" s="106"/>
      <c r="C249" s="50" t="s">
        <v>21</v>
      </c>
      <c r="D249" s="96">
        <f>J162+J166+J170</f>
        <v>164.5911009332174</v>
      </c>
      <c r="E249" s="96">
        <f>D210</f>
        <v>640.2941844317784</v>
      </c>
      <c r="F249" s="96">
        <f>D238</f>
        <v>564.3123460567455</v>
      </c>
      <c r="G249" s="96">
        <f>E249-F249</f>
        <v>75.98183837503291</v>
      </c>
      <c r="H249" s="51">
        <f>1-F249/E249</f>
        <v>0.11866707557630263</v>
      </c>
      <c r="I249" s="106"/>
      <c r="J249" s="106"/>
      <c r="L249" s="50" t="s">
        <v>21</v>
      </c>
      <c r="M249" s="20">
        <f>D249</f>
        <v>164.5911009332174</v>
      </c>
      <c r="N249" s="20">
        <f aca="true" t="shared" si="6" ref="N249:O253">E249</f>
        <v>640.2941844317784</v>
      </c>
      <c r="O249" s="20">
        <f t="shared" si="6"/>
        <v>564.3123460567455</v>
      </c>
    </row>
    <row r="250" spans="1:15" ht="24" customHeight="1">
      <c r="A250" s="106"/>
      <c r="B250" s="106"/>
      <c r="C250" s="50" t="s">
        <v>2</v>
      </c>
      <c r="D250" s="96">
        <f>J163+J167+J171</f>
        <v>876.8305675219068</v>
      </c>
      <c r="E250" s="96">
        <f>D211</f>
        <v>2969.4864705862847</v>
      </c>
      <c r="F250" s="96">
        <f>D239</f>
        <v>2727.917321179265</v>
      </c>
      <c r="G250" s="96">
        <f>E250-F250</f>
        <v>241.56914940701972</v>
      </c>
      <c r="H250" s="51">
        <f>1-F250/E250</f>
        <v>0.0813504798893141</v>
      </c>
      <c r="I250" s="106"/>
      <c r="J250" s="106"/>
      <c r="L250" s="50" t="s">
        <v>2</v>
      </c>
      <c r="M250" s="20">
        <f>D250</f>
        <v>876.8305675219068</v>
      </c>
      <c r="N250" s="20">
        <f t="shared" si="6"/>
        <v>2969.4864705862847</v>
      </c>
      <c r="O250" s="20">
        <f t="shared" si="6"/>
        <v>2727.917321179265</v>
      </c>
    </row>
    <row r="251" spans="1:15" ht="24" customHeight="1">
      <c r="A251" s="106"/>
      <c r="B251" s="106"/>
      <c r="C251" s="50" t="s">
        <v>3</v>
      </c>
      <c r="D251" s="96">
        <f>J164+J168+J172</f>
        <v>2636.2194460590904</v>
      </c>
      <c r="E251" s="96">
        <f>D212</f>
        <v>7582.20333374888</v>
      </c>
      <c r="F251" s="96">
        <f>D240</f>
        <v>6748.217242304371</v>
      </c>
      <c r="G251" s="96">
        <f>E251-F251</f>
        <v>833.9860914445089</v>
      </c>
      <c r="H251" s="51">
        <f>1-F251/E251</f>
        <v>0.10999257797959372</v>
      </c>
      <c r="I251" s="106"/>
      <c r="J251" s="106"/>
      <c r="L251" s="50" t="s">
        <v>3</v>
      </c>
      <c r="M251" s="20">
        <f>D251</f>
        <v>2636.2194460590904</v>
      </c>
      <c r="N251" s="20">
        <f t="shared" si="6"/>
        <v>7582.20333374888</v>
      </c>
      <c r="O251" s="20">
        <f t="shared" si="6"/>
        <v>6748.217242304371</v>
      </c>
    </row>
    <row r="252" spans="1:15" ht="24" customHeight="1" thickBot="1">
      <c r="A252" s="106"/>
      <c r="B252" s="106"/>
      <c r="C252" s="61" t="s">
        <v>39</v>
      </c>
      <c r="D252" s="97">
        <v>0</v>
      </c>
      <c r="E252" s="97">
        <f>D213</f>
        <v>1919.8828871653473</v>
      </c>
      <c r="F252" s="97">
        <f>D241</f>
        <v>1700.5479119389856</v>
      </c>
      <c r="G252" s="97">
        <f>E252-F252</f>
        <v>219.33497522636162</v>
      </c>
      <c r="H252" s="51">
        <f>1-F252/E252</f>
        <v>0.11424393471739491</v>
      </c>
      <c r="I252" s="106"/>
      <c r="J252" s="106"/>
      <c r="L252" s="50" t="s">
        <v>39</v>
      </c>
      <c r="M252" s="20">
        <f>D252</f>
        <v>0</v>
      </c>
      <c r="N252" s="20">
        <f t="shared" si="6"/>
        <v>1919.8828871653473</v>
      </c>
      <c r="O252" s="20">
        <f t="shared" si="6"/>
        <v>1700.5479119389856</v>
      </c>
    </row>
    <row r="253" spans="1:15" ht="24" customHeight="1" thickTop="1">
      <c r="A253" s="106"/>
      <c r="B253" s="106"/>
      <c r="C253" s="63" t="s">
        <v>4</v>
      </c>
      <c r="D253" s="98">
        <f>SUM(D249:D252)</f>
        <v>3677.6411145142147</v>
      </c>
      <c r="E253" s="98">
        <f>SUM(E249:E252)</f>
        <v>13111.866875932292</v>
      </c>
      <c r="F253" s="98">
        <f>SUM(F249:F252)</f>
        <v>11740.994821479368</v>
      </c>
      <c r="G253" s="98">
        <f>SUM(G249:G252)</f>
        <v>1370.8720544529233</v>
      </c>
      <c r="H253" s="64">
        <f>1-F253/E253</f>
        <v>0.10455201135158343</v>
      </c>
      <c r="I253" s="106"/>
      <c r="J253" s="106"/>
      <c r="L253" s="50" t="s">
        <v>4</v>
      </c>
      <c r="M253" s="20">
        <f>D253</f>
        <v>3677.6411145142147</v>
      </c>
      <c r="N253" s="20">
        <f t="shared" si="6"/>
        <v>13111.866875932292</v>
      </c>
      <c r="O253" s="20">
        <f t="shared" si="6"/>
        <v>11740.994821479368</v>
      </c>
    </row>
    <row r="254" spans="1:10" ht="16.5" customHeight="1">
      <c r="A254" s="106"/>
      <c r="B254" s="106"/>
      <c r="C254" s="106"/>
      <c r="D254" s="106"/>
      <c r="E254" s="106"/>
      <c r="F254" s="106"/>
      <c r="G254" s="106"/>
      <c r="H254" s="106"/>
      <c r="I254" s="106"/>
      <c r="J254" s="106"/>
    </row>
    <row r="255" spans="1:10" ht="27" customHeight="1">
      <c r="A255" s="106"/>
      <c r="B255" s="106"/>
      <c r="C255" s="135" t="s">
        <v>164</v>
      </c>
      <c r="D255" s="106"/>
      <c r="E255" s="106"/>
      <c r="F255" s="106"/>
      <c r="G255" s="106"/>
      <c r="H255" s="142" t="s">
        <v>38</v>
      </c>
      <c r="I255" s="106"/>
      <c r="J255" s="106"/>
    </row>
    <row r="256" spans="1:10" ht="77.25" customHeight="1">
      <c r="A256" s="106"/>
      <c r="B256" s="106"/>
      <c r="C256" s="54" t="s">
        <v>0</v>
      </c>
      <c r="D256" s="55" t="s">
        <v>163</v>
      </c>
      <c r="E256" s="55" t="s">
        <v>89</v>
      </c>
      <c r="F256" s="55" t="s">
        <v>90</v>
      </c>
      <c r="G256" s="55" t="s">
        <v>79</v>
      </c>
      <c r="H256" s="55" t="s">
        <v>80</v>
      </c>
      <c r="I256" s="106"/>
      <c r="J256" s="106"/>
    </row>
    <row r="257" spans="1:10" ht="24" customHeight="1">
      <c r="A257" s="106"/>
      <c r="B257" s="106"/>
      <c r="C257" s="50" t="s">
        <v>21</v>
      </c>
      <c r="D257" s="99">
        <f>D249/D12*1000</f>
        <v>23.51301441903106</v>
      </c>
      <c r="E257" s="99">
        <f>E249/G12*1000</f>
        <v>26.6789243513241</v>
      </c>
      <c r="F257" s="99">
        <f>F249/G12*1000</f>
        <v>23.513014419031062</v>
      </c>
      <c r="G257" s="99">
        <f>E257-F257</f>
        <v>3.1659099322930366</v>
      </c>
      <c r="H257" s="51">
        <f>1-F257/E257</f>
        <v>0.11866707557630263</v>
      </c>
      <c r="I257" s="106"/>
      <c r="J257" s="106"/>
    </row>
    <row r="258" spans="3:26" s="106" customFormat="1" ht="24" customHeight="1">
      <c r="C258" s="50" t="s">
        <v>2</v>
      </c>
      <c r="D258" s="99">
        <f>D250/D13*1000</f>
        <v>162.37603102257535</v>
      </c>
      <c r="E258" s="99">
        <f>E250/G13*1000</f>
        <v>176.75514705870742</v>
      </c>
      <c r="F258" s="99">
        <f>F250/G13*1000</f>
        <v>162.37603102257532</v>
      </c>
      <c r="G258" s="99">
        <f>E258-F258</f>
        <v>14.379116036132103</v>
      </c>
      <c r="H258" s="51">
        <f>1-F258/E258</f>
        <v>0.08135047988931388</v>
      </c>
      <c r="L258"/>
      <c r="M258"/>
      <c r="N258"/>
      <c r="O258"/>
      <c r="P258"/>
      <c r="Q258"/>
      <c r="R258"/>
      <c r="S258"/>
      <c r="T258"/>
      <c r="U258"/>
      <c r="V258"/>
      <c r="W258"/>
      <c r="X258"/>
      <c r="Y258"/>
      <c r="Z258"/>
    </row>
    <row r="259" spans="3:26" s="106" customFormat="1" ht="24" customHeight="1">
      <c r="C259" s="50" t="s">
        <v>3</v>
      </c>
      <c r="D259" s="99">
        <f>D251/D14*1000</f>
        <v>346.87097974461716</v>
      </c>
      <c r="E259" s="99">
        <f>E251/G14*1000</f>
        <v>379.110166687444</v>
      </c>
      <c r="F259" s="99">
        <f>F251/G14*1000</f>
        <v>337.41086211521855</v>
      </c>
      <c r="G259" s="99">
        <f>E259-F259</f>
        <v>41.69930457222546</v>
      </c>
      <c r="H259" s="51">
        <f>1-F259/E259</f>
        <v>0.10999257797959372</v>
      </c>
      <c r="L259"/>
      <c r="M259"/>
      <c r="N259"/>
      <c r="O259"/>
      <c r="P259"/>
      <c r="Q259"/>
      <c r="R259"/>
      <c r="S259"/>
      <c r="T259"/>
      <c r="U259"/>
      <c r="V259"/>
      <c r="W259"/>
      <c r="X259"/>
      <c r="Y259"/>
      <c r="Z259"/>
    </row>
    <row r="260" spans="3:26" s="106" customFormat="1" ht="24" customHeight="1" thickBot="1">
      <c r="C260" s="61" t="s">
        <v>39</v>
      </c>
      <c r="D260" s="99">
        <v>0</v>
      </c>
      <c r="E260" s="99">
        <f>E252/G15*1000</f>
        <v>99.99390037319516</v>
      </c>
      <c r="F260" s="99">
        <f>F252/G15*1000</f>
        <v>88.57020374682217</v>
      </c>
      <c r="G260" s="99">
        <f>E260-F260</f>
        <v>11.423696626372987</v>
      </c>
      <c r="H260" s="51">
        <f>1-F260/E260</f>
        <v>0.1142439347173948</v>
      </c>
      <c r="L260"/>
      <c r="M260"/>
      <c r="N260"/>
      <c r="O260"/>
      <c r="P260"/>
      <c r="Q260"/>
      <c r="R260"/>
      <c r="S260"/>
      <c r="T260"/>
      <c r="U260"/>
      <c r="V260"/>
      <c r="W260"/>
      <c r="X260"/>
      <c r="Y260"/>
      <c r="Z260"/>
    </row>
    <row r="261" spans="3:26" s="106" customFormat="1" ht="24" customHeight="1" thickTop="1">
      <c r="C261" s="63" t="s">
        <v>4</v>
      </c>
      <c r="D261" s="101">
        <f>D253/D17*1000</f>
        <v>183.88205572571073</v>
      </c>
      <c r="E261" s="101">
        <f>E253/G17*1000</f>
        <v>163.89833594915365</v>
      </c>
      <c r="F261" s="101">
        <f>F253/G17*1000</f>
        <v>146.76243526849208</v>
      </c>
      <c r="G261" s="101">
        <f>E261-F261</f>
        <v>17.135900680661564</v>
      </c>
      <c r="H261" s="64">
        <f>1-F261/E261</f>
        <v>0.10455201135158354</v>
      </c>
      <c r="L261"/>
      <c r="M261"/>
      <c r="N261"/>
      <c r="O261"/>
      <c r="P261"/>
      <c r="Q261"/>
      <c r="R261"/>
      <c r="S261"/>
      <c r="T261"/>
      <c r="U261"/>
      <c r="V261"/>
      <c r="W261"/>
      <c r="X261"/>
      <c r="Y261"/>
      <c r="Z261"/>
    </row>
    <row r="262" spans="12:26" s="106" customFormat="1" ht="13.5">
      <c r="L262"/>
      <c r="M262"/>
      <c r="N262"/>
      <c r="O262"/>
      <c r="P262"/>
      <c r="Q262"/>
      <c r="R262"/>
      <c r="S262"/>
      <c r="T262"/>
      <c r="U262"/>
      <c r="V262"/>
      <c r="W262"/>
      <c r="X262"/>
      <c r="Y262"/>
      <c r="Z262"/>
    </row>
    <row r="263" spans="12:26" s="106" customFormat="1" ht="13.5">
      <c r="L263"/>
      <c r="M263"/>
      <c r="N263"/>
      <c r="O263"/>
      <c r="P263"/>
      <c r="Q263"/>
      <c r="R263"/>
      <c r="S263"/>
      <c r="T263"/>
      <c r="U263"/>
      <c r="V263"/>
      <c r="W263"/>
      <c r="X263"/>
      <c r="Y263"/>
      <c r="Z263"/>
    </row>
    <row r="264" spans="12:26" s="106" customFormat="1" ht="13.5">
      <c r="L264"/>
      <c r="M264"/>
      <c r="N264"/>
      <c r="O264"/>
      <c r="P264"/>
      <c r="Q264"/>
      <c r="R264"/>
      <c r="S264"/>
      <c r="T264"/>
      <c r="U264"/>
      <c r="V264"/>
      <c r="W264"/>
      <c r="X264"/>
      <c r="Y264"/>
      <c r="Z264"/>
    </row>
    <row r="265" spans="12:26" s="106" customFormat="1" ht="13.5">
      <c r="L265"/>
      <c r="M265"/>
      <c r="N265"/>
      <c r="O265"/>
      <c r="P265"/>
      <c r="Q265"/>
      <c r="R265"/>
      <c r="S265"/>
      <c r="T265"/>
      <c r="U265"/>
      <c r="V265"/>
      <c r="W265"/>
      <c r="X265"/>
      <c r="Y265"/>
      <c r="Z265"/>
    </row>
    <row r="266" spans="12:26" s="106" customFormat="1" ht="13.5">
      <c r="L266"/>
      <c r="M266"/>
      <c r="N266"/>
      <c r="O266"/>
      <c r="P266"/>
      <c r="Q266"/>
      <c r="R266"/>
      <c r="S266"/>
      <c r="T266"/>
      <c r="U266"/>
      <c r="V266"/>
      <c r="W266"/>
      <c r="X266"/>
      <c r="Y266"/>
      <c r="Z266"/>
    </row>
    <row r="267" spans="12:26" s="106" customFormat="1" ht="13.5">
      <c r="L267"/>
      <c r="M267"/>
      <c r="N267"/>
      <c r="O267"/>
      <c r="P267"/>
      <c r="Q267"/>
      <c r="R267"/>
      <c r="S267"/>
      <c r="T267"/>
      <c r="U267"/>
      <c r="V267"/>
      <c r="W267"/>
      <c r="X267"/>
      <c r="Y267"/>
      <c r="Z267"/>
    </row>
    <row r="268" spans="12:26" s="106" customFormat="1" ht="13.5">
      <c r="L268"/>
      <c r="M268"/>
      <c r="N268"/>
      <c r="O268"/>
      <c r="P268"/>
      <c r="Q268"/>
      <c r="R268"/>
      <c r="S268"/>
      <c r="T268"/>
      <c r="U268"/>
      <c r="V268"/>
      <c r="W268"/>
      <c r="X268"/>
      <c r="Y268"/>
      <c r="Z268"/>
    </row>
    <row r="269" spans="12:26" s="106" customFormat="1" ht="13.5">
      <c r="L269"/>
      <c r="M269"/>
      <c r="N269"/>
      <c r="O269"/>
      <c r="P269"/>
      <c r="Q269"/>
      <c r="R269"/>
      <c r="S269"/>
      <c r="T269"/>
      <c r="U269"/>
      <c r="V269"/>
      <c r="W269"/>
      <c r="X269"/>
      <c r="Y269"/>
      <c r="Z269"/>
    </row>
    <row r="270" spans="12:26" s="106" customFormat="1" ht="13.5">
      <c r="L270"/>
      <c r="M270"/>
      <c r="N270"/>
      <c r="O270"/>
      <c r="P270"/>
      <c r="Q270"/>
      <c r="R270"/>
      <c r="S270"/>
      <c r="T270"/>
      <c r="U270"/>
      <c r="V270"/>
      <c r="W270"/>
      <c r="X270"/>
      <c r="Y270"/>
      <c r="Z270"/>
    </row>
    <row r="271" spans="12:26" s="106" customFormat="1" ht="13.5">
      <c r="L271"/>
      <c r="M271"/>
      <c r="N271"/>
      <c r="O271"/>
      <c r="P271"/>
      <c r="Q271"/>
      <c r="R271"/>
      <c r="S271"/>
      <c r="T271"/>
      <c r="U271"/>
      <c r="V271"/>
      <c r="W271"/>
      <c r="X271"/>
      <c r="Y271"/>
      <c r="Z271"/>
    </row>
    <row r="272" spans="12:26" s="106" customFormat="1" ht="13.5">
      <c r="L272"/>
      <c r="M272"/>
      <c r="N272"/>
      <c r="O272"/>
      <c r="P272"/>
      <c r="Q272"/>
      <c r="R272"/>
      <c r="S272"/>
      <c r="T272"/>
      <c r="U272"/>
      <c r="V272"/>
      <c r="W272"/>
      <c r="X272"/>
      <c r="Y272"/>
      <c r="Z272"/>
    </row>
    <row r="273" spans="12:26" s="106" customFormat="1" ht="13.5">
      <c r="L273"/>
      <c r="M273"/>
      <c r="N273"/>
      <c r="O273"/>
      <c r="P273"/>
      <c r="Q273"/>
      <c r="R273"/>
      <c r="S273"/>
      <c r="T273"/>
      <c r="U273"/>
      <c r="V273"/>
      <c r="W273"/>
      <c r="X273"/>
      <c r="Y273"/>
      <c r="Z273"/>
    </row>
    <row r="274" spans="12:26" s="106" customFormat="1" ht="13.5">
      <c r="L274"/>
      <c r="M274"/>
      <c r="N274"/>
      <c r="O274"/>
      <c r="P274"/>
      <c r="Q274"/>
      <c r="R274"/>
      <c r="S274"/>
      <c r="T274"/>
      <c r="U274"/>
      <c r="V274"/>
      <c r="W274"/>
      <c r="X274"/>
      <c r="Y274"/>
      <c r="Z274"/>
    </row>
    <row r="275" spans="12:26" s="106" customFormat="1" ht="13.5">
      <c r="L275"/>
      <c r="M275"/>
      <c r="N275"/>
      <c r="O275"/>
      <c r="P275"/>
      <c r="Q275"/>
      <c r="R275"/>
      <c r="S275"/>
      <c r="T275"/>
      <c r="U275"/>
      <c r="V275"/>
      <c r="W275"/>
      <c r="X275"/>
      <c r="Y275"/>
      <c r="Z275"/>
    </row>
    <row r="276" spans="12:26" s="106" customFormat="1" ht="13.5">
      <c r="L276"/>
      <c r="M276"/>
      <c r="N276"/>
      <c r="O276"/>
      <c r="P276"/>
      <c r="Q276"/>
      <c r="R276"/>
      <c r="S276"/>
      <c r="T276"/>
      <c r="U276"/>
      <c r="V276"/>
      <c r="W276"/>
      <c r="X276"/>
      <c r="Y276"/>
      <c r="Z276"/>
    </row>
    <row r="277" spans="12:26" s="106" customFormat="1" ht="13.5">
      <c r="L277"/>
      <c r="M277"/>
      <c r="N277"/>
      <c r="O277"/>
      <c r="P277"/>
      <c r="Q277"/>
      <c r="R277"/>
      <c r="S277"/>
      <c r="T277"/>
      <c r="U277"/>
      <c r="V277"/>
      <c r="W277"/>
      <c r="X277"/>
      <c r="Y277"/>
      <c r="Z277"/>
    </row>
    <row r="278" spans="12:26" s="106" customFormat="1" ht="13.5">
      <c r="L278"/>
      <c r="M278"/>
      <c r="N278"/>
      <c r="O278"/>
      <c r="P278"/>
      <c r="Q278"/>
      <c r="R278"/>
      <c r="S278"/>
      <c r="T278"/>
      <c r="U278"/>
      <c r="V278"/>
      <c r="W278"/>
      <c r="X278"/>
      <c r="Y278"/>
      <c r="Z278"/>
    </row>
    <row r="279" spans="12:26" s="106" customFormat="1" ht="13.5">
      <c r="L279"/>
      <c r="M279"/>
      <c r="N279"/>
      <c r="O279"/>
      <c r="P279"/>
      <c r="Q279"/>
      <c r="R279"/>
      <c r="S279"/>
      <c r="T279"/>
      <c r="U279"/>
      <c r="V279"/>
      <c r="W279"/>
      <c r="X279"/>
      <c r="Y279"/>
      <c r="Z279"/>
    </row>
    <row r="280" spans="12:26" s="106" customFormat="1" ht="13.5">
      <c r="L280"/>
      <c r="M280"/>
      <c r="N280"/>
      <c r="O280"/>
      <c r="P280"/>
      <c r="Q280"/>
      <c r="R280"/>
      <c r="S280"/>
      <c r="T280"/>
      <c r="U280"/>
      <c r="V280"/>
      <c r="W280"/>
      <c r="X280"/>
      <c r="Y280"/>
      <c r="Z280"/>
    </row>
    <row r="281" spans="12:26" s="106" customFormat="1" ht="13.5">
      <c r="L281"/>
      <c r="M281"/>
      <c r="N281"/>
      <c r="O281"/>
      <c r="P281"/>
      <c r="Q281"/>
      <c r="R281"/>
      <c r="S281"/>
      <c r="T281"/>
      <c r="U281"/>
      <c r="V281"/>
      <c r="W281"/>
      <c r="X281"/>
      <c r="Y281"/>
      <c r="Z281"/>
    </row>
    <row r="282" spans="12:26" s="106" customFormat="1" ht="13.5">
      <c r="L282"/>
      <c r="M282"/>
      <c r="N282"/>
      <c r="O282"/>
      <c r="P282"/>
      <c r="Q282"/>
      <c r="R282"/>
      <c r="S282"/>
      <c r="T282"/>
      <c r="U282"/>
      <c r="V282"/>
      <c r="W282"/>
      <c r="X282"/>
      <c r="Y282"/>
      <c r="Z282"/>
    </row>
    <row r="283" spans="12:26" s="106" customFormat="1" ht="13.5">
      <c r="L283"/>
      <c r="M283"/>
      <c r="N283"/>
      <c r="O283"/>
      <c r="P283"/>
      <c r="Q283"/>
      <c r="R283"/>
      <c r="S283"/>
      <c r="T283"/>
      <c r="U283"/>
      <c r="V283"/>
      <c r="W283"/>
      <c r="X283"/>
      <c r="Y283"/>
      <c r="Z283"/>
    </row>
    <row r="284" spans="12:26" s="106" customFormat="1" ht="13.5">
      <c r="L284"/>
      <c r="M284"/>
      <c r="N284"/>
      <c r="O284"/>
      <c r="P284"/>
      <c r="Q284"/>
      <c r="R284"/>
      <c r="S284"/>
      <c r="T284"/>
      <c r="U284"/>
      <c r="V284"/>
      <c r="W284"/>
      <c r="X284"/>
      <c r="Y284"/>
      <c r="Z284"/>
    </row>
    <row r="285" spans="12:26" s="106" customFormat="1" ht="13.5">
      <c r="L285"/>
      <c r="M285"/>
      <c r="N285"/>
      <c r="O285"/>
      <c r="P285"/>
      <c r="Q285"/>
      <c r="R285"/>
      <c r="S285"/>
      <c r="T285"/>
      <c r="U285"/>
      <c r="V285"/>
      <c r="W285"/>
      <c r="X285"/>
      <c r="Y285"/>
      <c r="Z285"/>
    </row>
    <row r="286" spans="12:26" s="106" customFormat="1" ht="13.5">
      <c r="L286"/>
      <c r="M286"/>
      <c r="N286"/>
      <c r="O286"/>
      <c r="P286"/>
      <c r="Q286"/>
      <c r="R286"/>
      <c r="S286"/>
      <c r="T286"/>
      <c r="U286"/>
      <c r="V286"/>
      <c r="W286"/>
      <c r="X286"/>
      <c r="Y286"/>
      <c r="Z286"/>
    </row>
    <row r="287" spans="12:26" s="106" customFormat="1" ht="13.5">
      <c r="L287"/>
      <c r="M287"/>
      <c r="N287"/>
      <c r="O287"/>
      <c r="P287"/>
      <c r="Q287"/>
      <c r="R287"/>
      <c r="S287"/>
      <c r="T287"/>
      <c r="U287"/>
      <c r="V287"/>
      <c r="W287"/>
      <c r="X287"/>
      <c r="Y287"/>
      <c r="Z287"/>
    </row>
    <row r="288" spans="12:26" s="106" customFormat="1" ht="13.5">
      <c r="L288"/>
      <c r="M288"/>
      <c r="N288"/>
      <c r="O288"/>
      <c r="P288"/>
      <c r="Q288"/>
      <c r="R288"/>
      <c r="S288"/>
      <c r="T288"/>
      <c r="U288"/>
      <c r="V288"/>
      <c r="W288"/>
      <c r="X288"/>
      <c r="Y288"/>
      <c r="Z288"/>
    </row>
    <row r="289" spans="12:26" s="106" customFormat="1" ht="13.5">
      <c r="L289"/>
      <c r="M289"/>
      <c r="N289"/>
      <c r="O289"/>
      <c r="P289"/>
      <c r="Q289"/>
      <c r="R289"/>
      <c r="S289"/>
      <c r="T289"/>
      <c r="U289"/>
      <c r="V289"/>
      <c r="W289"/>
      <c r="X289"/>
      <c r="Y289"/>
      <c r="Z289"/>
    </row>
    <row r="290" spans="12:26" s="106" customFormat="1" ht="13.5">
      <c r="L290"/>
      <c r="M290"/>
      <c r="N290"/>
      <c r="O290"/>
      <c r="P290"/>
      <c r="Q290"/>
      <c r="R290"/>
      <c r="S290"/>
      <c r="T290"/>
      <c r="U290"/>
      <c r="V290"/>
      <c r="W290"/>
      <c r="X290"/>
      <c r="Y290"/>
      <c r="Z290"/>
    </row>
    <row r="291" spans="12:26" s="106" customFormat="1" ht="13.5">
      <c r="L291"/>
      <c r="M291"/>
      <c r="N291"/>
      <c r="O291"/>
      <c r="P291"/>
      <c r="Q291"/>
      <c r="R291"/>
      <c r="S291"/>
      <c r="T291"/>
      <c r="U291"/>
      <c r="V291"/>
      <c r="W291"/>
      <c r="X291"/>
      <c r="Y291"/>
      <c r="Z291"/>
    </row>
    <row r="292" spans="12:26" s="106" customFormat="1" ht="13.5">
      <c r="L292"/>
      <c r="M292"/>
      <c r="N292"/>
      <c r="O292"/>
      <c r="P292"/>
      <c r="Q292"/>
      <c r="R292"/>
      <c r="S292"/>
      <c r="T292"/>
      <c r="U292"/>
      <c r="V292"/>
      <c r="W292"/>
      <c r="X292"/>
      <c r="Y292"/>
      <c r="Z292"/>
    </row>
    <row r="293" spans="12:26" s="106" customFormat="1" ht="13.5">
      <c r="L293"/>
      <c r="M293"/>
      <c r="N293"/>
      <c r="O293"/>
      <c r="P293"/>
      <c r="Q293"/>
      <c r="R293"/>
      <c r="S293"/>
      <c r="T293"/>
      <c r="U293"/>
      <c r="V293"/>
      <c r="W293"/>
      <c r="X293"/>
      <c r="Y293"/>
      <c r="Z293"/>
    </row>
    <row r="294" spans="12:26" s="106" customFormat="1" ht="13.5">
      <c r="L294"/>
      <c r="M294"/>
      <c r="N294"/>
      <c r="O294"/>
      <c r="P294"/>
      <c r="Q294"/>
      <c r="R294"/>
      <c r="S294"/>
      <c r="T294"/>
      <c r="U294"/>
      <c r="V294"/>
      <c r="W294"/>
      <c r="X294"/>
      <c r="Y294"/>
      <c r="Z294"/>
    </row>
    <row r="295" spans="12:26" s="106" customFormat="1" ht="13.5">
      <c r="L295"/>
      <c r="M295"/>
      <c r="N295"/>
      <c r="O295"/>
      <c r="P295"/>
      <c r="Q295"/>
      <c r="R295"/>
      <c r="S295"/>
      <c r="T295"/>
      <c r="U295"/>
      <c r="V295"/>
      <c r="W295"/>
      <c r="X295"/>
      <c r="Y295"/>
      <c r="Z295"/>
    </row>
    <row r="296" spans="12:26" s="106" customFormat="1" ht="13.5">
      <c r="L296"/>
      <c r="M296"/>
      <c r="N296"/>
      <c r="O296"/>
      <c r="P296"/>
      <c r="Q296"/>
      <c r="R296"/>
      <c r="S296"/>
      <c r="T296"/>
      <c r="U296"/>
      <c r="V296"/>
      <c r="W296"/>
      <c r="X296"/>
      <c r="Y296"/>
      <c r="Z296"/>
    </row>
    <row r="297" spans="12:26" s="106" customFormat="1" ht="13.5">
      <c r="L297"/>
      <c r="M297"/>
      <c r="N297"/>
      <c r="O297"/>
      <c r="P297"/>
      <c r="Q297"/>
      <c r="R297"/>
      <c r="S297"/>
      <c r="T297"/>
      <c r="U297"/>
      <c r="V297"/>
      <c r="W297"/>
      <c r="X297"/>
      <c r="Y297"/>
      <c r="Z297"/>
    </row>
    <row r="298" spans="12:26" s="106" customFormat="1" ht="13.5">
      <c r="L298"/>
      <c r="M298"/>
      <c r="N298"/>
      <c r="O298"/>
      <c r="P298"/>
      <c r="Q298"/>
      <c r="R298"/>
      <c r="S298"/>
      <c r="T298"/>
      <c r="U298"/>
      <c r="V298"/>
      <c r="W298"/>
      <c r="X298"/>
      <c r="Y298"/>
      <c r="Z298"/>
    </row>
    <row r="299" spans="12:26" s="106" customFormat="1" ht="13.5">
      <c r="L299"/>
      <c r="M299"/>
      <c r="N299"/>
      <c r="O299"/>
      <c r="P299"/>
      <c r="Q299"/>
      <c r="R299"/>
      <c r="S299"/>
      <c r="T299"/>
      <c r="U299"/>
      <c r="V299"/>
      <c r="W299"/>
      <c r="X299"/>
      <c r="Y299"/>
      <c r="Z299"/>
    </row>
    <row r="300" spans="12:26" s="106" customFormat="1" ht="13.5">
      <c r="L300"/>
      <c r="M300"/>
      <c r="N300"/>
      <c r="O300"/>
      <c r="P300"/>
      <c r="Q300"/>
      <c r="R300"/>
      <c r="S300"/>
      <c r="T300"/>
      <c r="U300"/>
      <c r="V300"/>
      <c r="W300"/>
      <c r="X300"/>
      <c r="Y300"/>
      <c r="Z300"/>
    </row>
    <row r="301" spans="12:26" s="106" customFormat="1" ht="13.5">
      <c r="L301"/>
      <c r="M301"/>
      <c r="N301"/>
      <c r="O301"/>
      <c r="P301"/>
      <c r="Q301"/>
      <c r="R301"/>
      <c r="S301"/>
      <c r="T301"/>
      <c r="U301"/>
      <c r="V301"/>
      <c r="W301"/>
      <c r="X301"/>
      <c r="Y301"/>
      <c r="Z301"/>
    </row>
    <row r="302" spans="12:26" s="106" customFormat="1" ht="13.5">
      <c r="L302"/>
      <c r="M302"/>
      <c r="N302"/>
      <c r="O302"/>
      <c r="P302"/>
      <c r="Q302"/>
      <c r="R302"/>
      <c r="S302"/>
      <c r="T302"/>
      <c r="U302"/>
      <c r="V302"/>
      <c r="W302"/>
      <c r="X302"/>
      <c r="Y302"/>
      <c r="Z302"/>
    </row>
    <row r="303" spans="12:26" s="106" customFormat="1" ht="13.5">
      <c r="L303"/>
      <c r="M303"/>
      <c r="N303"/>
      <c r="O303"/>
      <c r="P303"/>
      <c r="Q303"/>
      <c r="R303"/>
      <c r="S303"/>
      <c r="T303"/>
      <c r="U303"/>
      <c r="V303"/>
      <c r="W303"/>
      <c r="X303"/>
      <c r="Y303"/>
      <c r="Z303"/>
    </row>
    <row r="304" spans="12:26" s="106" customFormat="1" ht="13.5">
      <c r="L304"/>
      <c r="M304"/>
      <c r="N304"/>
      <c r="O304"/>
      <c r="P304"/>
      <c r="Q304"/>
      <c r="R304"/>
      <c r="S304"/>
      <c r="T304"/>
      <c r="U304"/>
      <c r="V304"/>
      <c r="W304"/>
      <c r="X304"/>
      <c r="Y304"/>
      <c r="Z304"/>
    </row>
    <row r="305" spans="12:26" s="106" customFormat="1" ht="13.5">
      <c r="L305"/>
      <c r="M305"/>
      <c r="N305"/>
      <c r="O305"/>
      <c r="P305"/>
      <c r="Q305"/>
      <c r="R305"/>
      <c r="S305"/>
      <c r="T305"/>
      <c r="U305"/>
      <c r="V305"/>
      <c r="W305"/>
      <c r="X305"/>
      <c r="Y305"/>
      <c r="Z305"/>
    </row>
    <row r="306" spans="12:26" s="106" customFormat="1" ht="13.5">
      <c r="L306"/>
      <c r="M306"/>
      <c r="N306"/>
      <c r="O306"/>
      <c r="P306"/>
      <c r="Q306"/>
      <c r="R306"/>
      <c r="S306"/>
      <c r="T306"/>
      <c r="U306"/>
      <c r="V306"/>
      <c r="W306"/>
      <c r="X306"/>
      <c r="Y306"/>
      <c r="Z306"/>
    </row>
    <row r="307" spans="12:26" s="106" customFormat="1" ht="13.5">
      <c r="L307"/>
      <c r="M307"/>
      <c r="N307"/>
      <c r="O307"/>
      <c r="P307"/>
      <c r="Q307"/>
      <c r="R307"/>
      <c r="S307"/>
      <c r="T307"/>
      <c r="U307"/>
      <c r="V307"/>
      <c r="W307"/>
      <c r="X307"/>
      <c r="Y307"/>
      <c r="Z307"/>
    </row>
    <row r="308" spans="12:26" s="106" customFormat="1" ht="13.5">
      <c r="L308"/>
      <c r="M308"/>
      <c r="N308"/>
      <c r="O308"/>
      <c r="P308"/>
      <c r="Q308"/>
      <c r="R308"/>
      <c r="S308"/>
      <c r="T308"/>
      <c r="U308"/>
      <c r="V308"/>
      <c r="W308"/>
      <c r="X308"/>
      <c r="Y308"/>
      <c r="Z308"/>
    </row>
    <row r="309" spans="12:26" s="106" customFormat="1" ht="13.5">
      <c r="L309"/>
      <c r="M309"/>
      <c r="N309"/>
      <c r="O309"/>
      <c r="P309"/>
      <c r="Q309"/>
      <c r="R309"/>
      <c r="S309"/>
      <c r="T309"/>
      <c r="U309"/>
      <c r="V309"/>
      <c r="W309"/>
      <c r="X309"/>
      <c r="Y309"/>
      <c r="Z309"/>
    </row>
    <row r="310" spans="12:26" s="106" customFormat="1" ht="13.5">
      <c r="L310"/>
      <c r="M310"/>
      <c r="N310"/>
      <c r="O310"/>
      <c r="P310"/>
      <c r="Q310"/>
      <c r="R310"/>
      <c r="S310"/>
      <c r="T310"/>
      <c r="U310"/>
      <c r="V310"/>
      <c r="W310"/>
      <c r="X310"/>
      <c r="Y310"/>
      <c r="Z310"/>
    </row>
    <row r="311" spans="12:26" s="106" customFormat="1" ht="13.5">
      <c r="L311"/>
      <c r="M311"/>
      <c r="N311"/>
      <c r="O311"/>
      <c r="P311"/>
      <c r="Q311"/>
      <c r="R311"/>
      <c r="S311"/>
      <c r="T311"/>
      <c r="U311"/>
      <c r="V311"/>
      <c r="W311"/>
      <c r="X311"/>
      <c r="Y311"/>
      <c r="Z311"/>
    </row>
    <row r="312" spans="12:26" s="106" customFormat="1" ht="13.5">
      <c r="L312"/>
      <c r="M312"/>
      <c r="N312"/>
      <c r="O312"/>
      <c r="P312"/>
      <c r="Q312"/>
      <c r="R312"/>
      <c r="S312"/>
      <c r="T312"/>
      <c r="U312"/>
      <c r="V312"/>
      <c r="W312"/>
      <c r="X312"/>
      <c r="Y312"/>
      <c r="Z312"/>
    </row>
    <row r="313" spans="12:26" s="106" customFormat="1" ht="13.5">
      <c r="L313"/>
      <c r="M313"/>
      <c r="N313"/>
      <c r="O313"/>
      <c r="P313"/>
      <c r="Q313"/>
      <c r="R313"/>
      <c r="S313"/>
      <c r="T313"/>
      <c r="U313"/>
      <c r="V313"/>
      <c r="W313"/>
      <c r="X313"/>
      <c r="Y313"/>
      <c r="Z313"/>
    </row>
    <row r="314" spans="12:26" s="106" customFormat="1" ht="13.5">
      <c r="L314"/>
      <c r="M314"/>
      <c r="N314"/>
      <c r="O314"/>
      <c r="P314"/>
      <c r="Q314"/>
      <c r="R314"/>
      <c r="S314"/>
      <c r="T314"/>
      <c r="U314"/>
      <c r="V314"/>
      <c r="W314"/>
      <c r="X314"/>
      <c r="Y314"/>
      <c r="Z314"/>
    </row>
    <row r="315" spans="12:26" s="106" customFormat="1" ht="13.5">
      <c r="L315"/>
      <c r="M315"/>
      <c r="N315"/>
      <c r="O315"/>
      <c r="P315"/>
      <c r="Q315"/>
      <c r="R315"/>
      <c r="S315"/>
      <c r="T315"/>
      <c r="U315"/>
      <c r="V315"/>
      <c r="W315"/>
      <c r="X315"/>
      <c r="Y315"/>
      <c r="Z315"/>
    </row>
    <row r="316" spans="12:26" s="106" customFormat="1" ht="13.5">
      <c r="L316"/>
      <c r="M316"/>
      <c r="N316"/>
      <c r="O316"/>
      <c r="P316"/>
      <c r="Q316"/>
      <c r="R316"/>
      <c r="S316"/>
      <c r="T316"/>
      <c r="U316"/>
      <c r="V316"/>
      <c r="W316"/>
      <c r="X316"/>
      <c r="Y316"/>
      <c r="Z316"/>
    </row>
    <row r="317" spans="12:26" s="106" customFormat="1" ht="13.5">
      <c r="L317"/>
      <c r="M317"/>
      <c r="N317"/>
      <c r="O317"/>
      <c r="P317"/>
      <c r="Q317"/>
      <c r="R317"/>
      <c r="S317"/>
      <c r="T317"/>
      <c r="U317"/>
      <c r="V317"/>
      <c r="W317"/>
      <c r="X317"/>
      <c r="Y317"/>
      <c r="Z317"/>
    </row>
  </sheetData>
  <sheetProtection/>
  <mergeCells count="66">
    <mergeCell ref="C226:C229"/>
    <mergeCell ref="H226:H229"/>
    <mergeCell ref="C230:C233"/>
    <mergeCell ref="H230:H233"/>
    <mergeCell ref="C194:C197"/>
    <mergeCell ref="C198:C201"/>
    <mergeCell ref="H198:H201"/>
    <mergeCell ref="C202:C205"/>
    <mergeCell ref="H202:H205"/>
    <mergeCell ref="C222:C225"/>
    <mergeCell ref="C186:C189"/>
    <mergeCell ref="H186:H189"/>
    <mergeCell ref="E143:J143"/>
    <mergeCell ref="C147:D147"/>
    <mergeCell ref="C148:C151"/>
    <mergeCell ref="F151:J152"/>
    <mergeCell ref="C162:C165"/>
    <mergeCell ref="C166:C169"/>
    <mergeCell ref="H166:H169"/>
    <mergeCell ref="C170:C173"/>
    <mergeCell ref="H170:H173"/>
    <mergeCell ref="C178:C181"/>
    <mergeCell ref="C182:C185"/>
    <mergeCell ref="H182:H185"/>
    <mergeCell ref="C99:C102"/>
    <mergeCell ref="C103:C106"/>
    <mergeCell ref="C113:C116"/>
    <mergeCell ref="C117:C120"/>
    <mergeCell ref="F118:J119"/>
    <mergeCell ref="F120:J121"/>
    <mergeCell ref="D71:E71"/>
    <mergeCell ref="H71:I71"/>
    <mergeCell ref="I79:J79"/>
    <mergeCell ref="H89:J90"/>
    <mergeCell ref="C91:C92"/>
    <mergeCell ref="D91:D92"/>
    <mergeCell ref="E91:E92"/>
    <mergeCell ref="H91:H92"/>
    <mergeCell ref="I91:I92"/>
    <mergeCell ref="J91:J92"/>
    <mergeCell ref="E65:J65"/>
    <mergeCell ref="C53:D53"/>
    <mergeCell ref="C54:D54"/>
    <mergeCell ref="F54:F57"/>
    <mergeCell ref="G54:G57"/>
    <mergeCell ref="C55:D55"/>
    <mergeCell ref="C56:D56"/>
    <mergeCell ref="C57:D57"/>
    <mergeCell ref="C59:D59"/>
    <mergeCell ref="C60:D60"/>
    <mergeCell ref="G60:G62"/>
    <mergeCell ref="C61:D61"/>
    <mergeCell ref="C62:D62"/>
    <mergeCell ref="E44:J44"/>
    <mergeCell ref="C32:D32"/>
    <mergeCell ref="C33:D33"/>
    <mergeCell ref="F33:F36"/>
    <mergeCell ref="G33:G36"/>
    <mergeCell ref="C34:D34"/>
    <mergeCell ref="C35:D35"/>
    <mergeCell ref="C36:D36"/>
    <mergeCell ref="C38:D38"/>
    <mergeCell ref="C39:D39"/>
    <mergeCell ref="G39:G41"/>
    <mergeCell ref="C40:D40"/>
    <mergeCell ref="C41:D41"/>
  </mergeCells>
  <printOptions horizontalCentered="1"/>
  <pageMargins left="0.5905511811023623" right="0.5905511811023623" top="0.7086614173228347" bottom="0.3937007874015748" header="0.5118110236220472" footer="0.5118110236220472"/>
  <pageSetup horizontalDpi="600" verticalDpi="600" orientation="portrait" paperSize="9" scale="60" r:id="rId2"/>
  <rowBreaks count="4" manualBreakCount="4">
    <brk id="76" max="9" man="1"/>
    <brk id="154" max="255" man="1"/>
    <brk id="216" max="9" man="1"/>
    <brk id="243" max="9" man="1"/>
  </rowBreaks>
  <colBreaks count="1" manualBreakCount="1">
    <brk id="11" max="336"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行政情報化推進課</dc:creator>
  <cp:keywords/>
  <dc:description/>
  <cp:lastModifiedBy>行政情報化推進課</cp:lastModifiedBy>
  <cp:lastPrinted>2012-11-14T02:56:39Z</cp:lastPrinted>
  <dcterms:created xsi:type="dcterms:W3CDTF">2012-03-05T09:15:24Z</dcterms:created>
  <dcterms:modified xsi:type="dcterms:W3CDTF">2012-12-04T07:48:15Z</dcterms:modified>
  <cp:category/>
  <cp:version/>
  <cp:contentType/>
  <cp:contentStatus/>
</cp:coreProperties>
</file>