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5_災害・自タ班\５．災害に強い物流システム構築\１３．ラストマイルの検討（30年度）\事業概要【検討会】\04手引き【改めﾊﾝﾄﾞﾌﾞｯｸ】\03ﾊﾝﾄﾞﾌﾞｯｸ【01回後】\算出ツール\"/>
    </mc:Choice>
  </mc:AlternateContent>
  <bookViews>
    <workbookView xWindow="240" yWindow="45" windowWidth="11715" windowHeight="7995" activeTab="2"/>
  </bookViews>
  <sheets>
    <sheet name="想定避難者数入力シート" sheetId="44" r:id="rId1"/>
    <sheet name="算出表（発災直後～３日後）" sheetId="45" r:id="rId2"/>
    <sheet name="算出表（発災４日後以降）" sheetId="46" r:id="rId3"/>
  </sheets>
  <definedNames>
    <definedName name="_xlnm.Print_Area" localSheetId="2">'算出表（発災４日後以降）'!$B$2:$Y$52</definedName>
    <definedName name="_xlnm.Print_Area" localSheetId="1">'算出表（発災直後～３日後）'!$B$2:$Y$33</definedName>
    <definedName name="_xlnm.Print_Area" localSheetId="0">想定避難者数入力シート!$B$4:$R$32</definedName>
  </definedNames>
  <calcPr calcId="152511"/>
</workbook>
</file>

<file path=xl/calcChain.xml><?xml version="1.0" encoding="utf-8"?>
<calcChain xmlns="http://schemas.openxmlformats.org/spreadsheetml/2006/main">
  <c r="Y17" i="45" l="1"/>
  <c r="X17" i="45"/>
  <c r="V17" i="45"/>
  <c r="V32" i="46" l="1"/>
  <c r="Y32" i="46" s="1"/>
  <c r="X32" i="46" l="1"/>
  <c r="V11" i="46"/>
  <c r="X11" i="46" s="1"/>
  <c r="V11" i="45"/>
  <c r="Y11" i="45" s="1"/>
  <c r="V45" i="46"/>
  <c r="X45" i="46" s="1"/>
  <c r="V44" i="46"/>
  <c r="Y44" i="46" s="1"/>
  <c r="V43" i="46"/>
  <c r="Y43" i="46" s="1"/>
  <c r="V42" i="46"/>
  <c r="X42" i="46" s="1"/>
  <c r="V41" i="46"/>
  <c r="Y41" i="46" s="1"/>
  <c r="V40" i="46"/>
  <c r="Y40" i="46" s="1"/>
  <c r="V39" i="46"/>
  <c r="X39" i="46" s="1"/>
  <c r="V38" i="46"/>
  <c r="Y38" i="46" s="1"/>
  <c r="V37" i="46"/>
  <c r="Y37" i="46" s="1"/>
  <c r="V36" i="46"/>
  <c r="Y36" i="46" s="1"/>
  <c r="V35" i="46"/>
  <c r="Y35" i="46" s="1"/>
  <c r="V34" i="46"/>
  <c r="Y34" i="46" s="1"/>
  <c r="V33" i="46"/>
  <c r="Y33" i="46" s="1"/>
  <c r="V31" i="46"/>
  <c r="Y31" i="46" s="1"/>
  <c r="V30" i="46"/>
  <c r="Y30" i="46" s="1"/>
  <c r="V25" i="46"/>
  <c r="X25" i="46" s="1"/>
  <c r="V24" i="46"/>
  <c r="X24" i="46" s="1"/>
  <c r="V23" i="46"/>
  <c r="X23" i="46" s="1"/>
  <c r="V22" i="46"/>
  <c r="X22" i="46" s="1"/>
  <c r="V21" i="46"/>
  <c r="Y21" i="46" s="1"/>
  <c r="V20" i="46"/>
  <c r="Y20" i="46" s="1"/>
  <c r="V19" i="46"/>
  <c r="Y19" i="46" s="1"/>
  <c r="V18" i="46"/>
  <c r="X18" i="46" s="1"/>
  <c r="V17" i="46"/>
  <c r="Y17" i="46" s="1"/>
  <c r="V16" i="46"/>
  <c r="Y16" i="46" s="1"/>
  <c r="V15" i="46"/>
  <c r="X15" i="46" s="1"/>
  <c r="V14" i="46"/>
  <c r="Y14" i="46" s="1"/>
  <c r="V13" i="46"/>
  <c r="X13" i="46" s="1"/>
  <c r="V10" i="46"/>
  <c r="X10" i="46" s="1"/>
  <c r="V9" i="46"/>
  <c r="X9" i="46" s="1"/>
  <c r="V8" i="46"/>
  <c r="X8" i="46" s="1"/>
  <c r="V7" i="46"/>
  <c r="X7" i="46" s="1"/>
  <c r="V5" i="46"/>
  <c r="Y5" i="46" s="1"/>
  <c r="V6" i="46"/>
  <c r="Y6" i="46" s="1"/>
  <c r="V7" i="45"/>
  <c r="X7" i="45" s="1"/>
  <c r="V6" i="45"/>
  <c r="X6" i="45" s="1"/>
  <c r="V5" i="45"/>
  <c r="Y5" i="45" s="1"/>
  <c r="H12" i="46"/>
  <c r="V12" i="46"/>
  <c r="Y12" i="46" s="1"/>
  <c r="V26" i="45"/>
  <c r="Y26" i="45" s="1"/>
  <c r="V25" i="45"/>
  <c r="X25" i="45" s="1"/>
  <c r="V24" i="45"/>
  <c r="Y24" i="45" s="1"/>
  <c r="V23" i="45"/>
  <c r="Y23" i="45" s="1"/>
  <c r="V22" i="45"/>
  <c r="Y22" i="45" s="1"/>
  <c r="V21" i="45"/>
  <c r="X21" i="45" s="1"/>
  <c r="V20" i="45"/>
  <c r="X20" i="45" s="1"/>
  <c r="V19" i="45"/>
  <c r="X19" i="45" s="1"/>
  <c r="V18" i="45"/>
  <c r="Y18" i="45" s="1"/>
  <c r="V16" i="45"/>
  <c r="Y16" i="45" s="1"/>
  <c r="V15" i="45"/>
  <c r="X15" i="45" s="1"/>
  <c r="V14" i="45"/>
  <c r="X14" i="45" s="1"/>
  <c r="V13" i="45"/>
  <c r="X13" i="45" s="1"/>
  <c r="V10" i="45"/>
  <c r="Y10" i="45" s="1"/>
  <c r="V9" i="45"/>
  <c r="X9" i="45" s="1"/>
  <c r="V8" i="45"/>
  <c r="Y8" i="45" s="1"/>
  <c r="H12" i="45"/>
  <c r="V12" i="45"/>
  <c r="Y12" i="45" s="1"/>
  <c r="X6" i="46"/>
  <c r="X43" i="46"/>
  <c r="X23" i="45" l="1"/>
  <c r="Y25" i="46"/>
  <c r="Y24" i="46"/>
  <c r="X18" i="45"/>
  <c r="X11" i="45"/>
  <c r="X22" i="45"/>
  <c r="Y21" i="45"/>
  <c r="X12" i="45"/>
  <c r="Y9" i="45"/>
  <c r="X5" i="46"/>
  <c r="X26" i="45"/>
  <c r="X10" i="45"/>
  <c r="Y25" i="45"/>
  <c r="X40" i="46"/>
  <c r="X37" i="46"/>
  <c r="X44" i="46"/>
  <c r="X12" i="46"/>
  <c r="X34" i="46"/>
  <c r="Y15" i="46"/>
  <c r="X20" i="46"/>
  <c r="Y45" i="46"/>
  <c r="X21" i="46"/>
  <c r="X38" i="46"/>
  <c r="X17" i="46"/>
  <c r="Y9" i="46"/>
  <c r="X31" i="46"/>
  <c r="X16" i="46"/>
  <c r="Y39" i="46"/>
  <c r="X41" i="46"/>
  <c r="X19" i="46"/>
  <c r="X33" i="46"/>
  <c r="X35" i="46"/>
  <c r="X36" i="46"/>
  <c r="Y7" i="46"/>
  <c r="X8" i="45"/>
  <c r="X16" i="45"/>
  <c r="Y20" i="45"/>
  <c r="Y14" i="45"/>
  <c r="X24" i="45"/>
  <c r="Y23" i="46"/>
  <c r="Y15" i="45"/>
  <c r="Y19" i="45"/>
  <c r="Y13" i="45"/>
  <c r="Y22" i="46"/>
  <c r="Y8" i="46"/>
  <c r="Y6" i="45"/>
  <c r="X5" i="45"/>
  <c r="Y10" i="46"/>
  <c r="Y13" i="46"/>
  <c r="Y42" i="46"/>
  <c r="X30" i="46"/>
  <c r="Y11" i="46"/>
  <c r="X14" i="46"/>
  <c r="Y7" i="45"/>
  <c r="Y18" i="46"/>
  <c r="Y46" i="46" l="1"/>
  <c r="X26" i="46"/>
  <c r="X46" i="46"/>
  <c r="X27" i="45"/>
  <c r="X33" i="45" s="1"/>
  <c r="G8" i="44" s="1"/>
  <c r="P8" i="44" s="1"/>
  <c r="Y27" i="45"/>
  <c r="Y33" i="45" s="1"/>
  <c r="G11" i="44" s="1"/>
  <c r="P11" i="44" s="1"/>
  <c r="Y26" i="46"/>
  <c r="Y52" i="46" l="1"/>
  <c r="G20" i="44" s="1"/>
  <c r="P20" i="44" s="1"/>
  <c r="X52" i="46"/>
  <c r="G17" i="44" s="1"/>
  <c r="P17" i="44" s="1"/>
</calcChain>
</file>

<file path=xl/sharedStrings.xml><?xml version="1.0" encoding="utf-8"?>
<sst xmlns="http://schemas.openxmlformats.org/spreadsheetml/2006/main" count="559" uniqueCount="139">
  <si>
    <t>大分類</t>
    <rPh sb="0" eb="3">
      <t>ダイブンルイ</t>
    </rPh>
    <phoneticPr fontId="2"/>
  </si>
  <si>
    <t>中分類</t>
    <rPh sb="0" eb="1">
      <t>ナカ</t>
    </rPh>
    <rPh sb="1" eb="3">
      <t>ブンルイ</t>
    </rPh>
    <phoneticPr fontId="2"/>
  </si>
  <si>
    <t>小分類</t>
    <rPh sb="0" eb="1">
      <t>ショウ</t>
    </rPh>
    <rPh sb="1" eb="3">
      <t>ブンルイ</t>
    </rPh>
    <phoneticPr fontId="2"/>
  </si>
  <si>
    <t>ペットボトル入り飲料水（500ｍｌ）</t>
    <rPh sb="6" eb="7">
      <t>イ</t>
    </rPh>
    <rPh sb="8" eb="11">
      <t>インリョウスイ</t>
    </rPh>
    <phoneticPr fontId="2"/>
  </si>
  <si>
    <t>本</t>
    <rPh sb="0" eb="1">
      <t>ホン</t>
    </rPh>
    <phoneticPr fontId="2"/>
  </si>
  <si>
    <t>非調理食品</t>
    <rPh sb="0" eb="1">
      <t>ヒ</t>
    </rPh>
    <rPh sb="1" eb="3">
      <t>チョウリ</t>
    </rPh>
    <rPh sb="3" eb="5">
      <t>ショクヒン</t>
    </rPh>
    <rPh sb="4" eb="5">
      <t>ヒン</t>
    </rPh>
    <phoneticPr fontId="2"/>
  </si>
  <si>
    <t>アルファ化米</t>
    <rPh sb="4" eb="5">
      <t>カ</t>
    </rPh>
    <rPh sb="5" eb="6">
      <t>マイ</t>
    </rPh>
    <phoneticPr fontId="2"/>
  </si>
  <si>
    <t>個</t>
    <rPh sb="0" eb="1">
      <t>コ</t>
    </rPh>
    <phoneticPr fontId="2"/>
  </si>
  <si>
    <t>簡易トイレ（目隠し付）</t>
    <rPh sb="0" eb="2">
      <t>カンイ</t>
    </rPh>
    <rPh sb="6" eb="8">
      <t>メカク</t>
    </rPh>
    <rPh sb="9" eb="10">
      <t>ツキ</t>
    </rPh>
    <phoneticPr fontId="2"/>
  </si>
  <si>
    <t>簡易トイレ用薬剤・袋</t>
    <rPh sb="0" eb="2">
      <t>カンイ</t>
    </rPh>
    <rPh sb="5" eb="6">
      <t>ヨウ</t>
    </rPh>
    <rPh sb="6" eb="8">
      <t>ヤクザイ</t>
    </rPh>
    <rPh sb="9" eb="10">
      <t>フクロ</t>
    </rPh>
    <phoneticPr fontId="2"/>
  </si>
  <si>
    <t>トイレットペーパー</t>
    <phoneticPr fontId="2"/>
  </si>
  <si>
    <t>保温用品</t>
    <rPh sb="0" eb="2">
      <t>ホオン</t>
    </rPh>
    <rPh sb="2" eb="4">
      <t>ヨウヒン</t>
    </rPh>
    <phoneticPr fontId="2"/>
  </si>
  <si>
    <t>使い捨てカイロ</t>
    <rPh sb="0" eb="1">
      <t>ツカ</t>
    </rPh>
    <rPh sb="2" eb="3">
      <t>ス</t>
    </rPh>
    <phoneticPr fontId="2"/>
  </si>
  <si>
    <t>毛布</t>
    <rPh sb="0" eb="2">
      <t>モウフ</t>
    </rPh>
    <phoneticPr fontId="2"/>
  </si>
  <si>
    <t>枚</t>
    <rPh sb="0" eb="1">
      <t>マイ</t>
    </rPh>
    <phoneticPr fontId="2"/>
  </si>
  <si>
    <t>紙どんぶり</t>
    <rPh sb="0" eb="1">
      <t>カミ</t>
    </rPh>
    <phoneticPr fontId="2"/>
  </si>
  <si>
    <t>先割れスプーン</t>
    <rPh sb="0" eb="1">
      <t>サキ</t>
    </rPh>
    <rPh sb="1" eb="2">
      <t>ワ</t>
    </rPh>
    <phoneticPr fontId="2"/>
  </si>
  <si>
    <t>液体歯ミガキ（960ml）</t>
    <rPh sb="0" eb="2">
      <t>エキタイ</t>
    </rPh>
    <rPh sb="2" eb="3">
      <t>ハ</t>
    </rPh>
    <phoneticPr fontId="2"/>
  </si>
  <si>
    <t>袋</t>
    <rPh sb="0" eb="1">
      <t>フクロ</t>
    </rPh>
    <phoneticPr fontId="2"/>
  </si>
  <si>
    <t>半袖シャツ</t>
    <rPh sb="0" eb="2">
      <t>ハンソデ</t>
    </rPh>
    <phoneticPr fontId="2"/>
  </si>
  <si>
    <t>靴下</t>
    <rPh sb="0" eb="2">
      <t>クツシタ</t>
    </rPh>
    <phoneticPr fontId="2"/>
  </si>
  <si>
    <t>足</t>
    <rPh sb="0" eb="1">
      <t>アシ</t>
    </rPh>
    <phoneticPr fontId="2"/>
  </si>
  <si>
    <t>水のいらないシャンプー</t>
    <rPh sb="0" eb="1">
      <t>ミズ</t>
    </rPh>
    <phoneticPr fontId="2"/>
  </si>
  <si>
    <t>女性用品</t>
    <rPh sb="0" eb="3">
      <t>ジョセイヨウ</t>
    </rPh>
    <phoneticPr fontId="2"/>
  </si>
  <si>
    <t>生理用品</t>
    <rPh sb="0" eb="2">
      <t>セイリ</t>
    </rPh>
    <rPh sb="2" eb="4">
      <t>ヨウヒン</t>
    </rPh>
    <phoneticPr fontId="2"/>
  </si>
  <si>
    <t>幼児用品</t>
    <rPh sb="0" eb="2">
      <t>ヨウジ</t>
    </rPh>
    <rPh sb="2" eb="4">
      <t>ヨウヒン</t>
    </rPh>
    <phoneticPr fontId="2"/>
  </si>
  <si>
    <t>幼児用おむつ</t>
    <rPh sb="0" eb="2">
      <t>ヨウジ</t>
    </rPh>
    <rPh sb="2" eb="3">
      <t>ヨウ</t>
    </rPh>
    <phoneticPr fontId="2"/>
  </si>
  <si>
    <t>調製粉乳</t>
    <rPh sb="0" eb="2">
      <t>チョウセイ</t>
    </rPh>
    <rPh sb="2" eb="4">
      <t>フンニュウ</t>
    </rPh>
    <phoneticPr fontId="2"/>
  </si>
  <si>
    <t>長下着</t>
    <rPh sb="0" eb="1">
      <t>ナガ</t>
    </rPh>
    <rPh sb="1" eb="3">
      <t>シタギ</t>
    </rPh>
    <phoneticPr fontId="2"/>
  </si>
  <si>
    <t>介護用おむつ（パンツ型）</t>
    <rPh sb="0" eb="2">
      <t>カイゴ</t>
    </rPh>
    <rPh sb="2" eb="3">
      <t>ヨウ</t>
    </rPh>
    <rPh sb="10" eb="11">
      <t>ガタ</t>
    </rPh>
    <phoneticPr fontId="2"/>
  </si>
  <si>
    <t>尿取りパッド</t>
    <rPh sb="0" eb="1">
      <t>ニョウ</t>
    </rPh>
    <rPh sb="1" eb="2">
      <t>ト</t>
    </rPh>
    <phoneticPr fontId="2"/>
  </si>
  <si>
    <t>原単位</t>
    <rPh sb="0" eb="1">
      <t>ゲン</t>
    </rPh>
    <rPh sb="1" eb="3">
      <t>タンイ</t>
    </rPh>
    <phoneticPr fontId="2"/>
  </si>
  <si>
    <t>必要量算出基準</t>
    <rPh sb="0" eb="2">
      <t>ヒツヨウ</t>
    </rPh>
    <rPh sb="2" eb="3">
      <t>リョウ</t>
    </rPh>
    <rPh sb="3" eb="5">
      <t>サンシュツ</t>
    </rPh>
    <rPh sb="5" eb="7">
      <t>キジュン</t>
    </rPh>
    <phoneticPr fontId="2"/>
  </si>
  <si>
    <t>１人１日５個</t>
    <rPh sb="0" eb="2">
      <t>ヒトリ</t>
    </rPh>
    <rPh sb="3" eb="4">
      <t>ニチ</t>
    </rPh>
    <rPh sb="5" eb="6">
      <t>コ</t>
    </rPh>
    <phoneticPr fontId="3"/>
  </si>
  <si>
    <t>１人１日１個</t>
    <rPh sb="1" eb="2">
      <t>ヒト</t>
    </rPh>
    <rPh sb="3" eb="4">
      <t>ニチ</t>
    </rPh>
    <rPh sb="5" eb="6">
      <t>コ</t>
    </rPh>
    <phoneticPr fontId="2"/>
  </si>
  <si>
    <t>１人１日３個</t>
    <rPh sb="0" eb="2">
      <t>ヒトリ</t>
    </rPh>
    <rPh sb="3" eb="4">
      <t>ニチ</t>
    </rPh>
    <rPh sb="5" eb="6">
      <t>コ</t>
    </rPh>
    <phoneticPr fontId="3"/>
  </si>
  <si>
    <t>１人１日８個</t>
    <rPh sb="0" eb="2">
      <t>ヒトリ</t>
    </rPh>
    <rPh sb="3" eb="4">
      <t>ニチ</t>
    </rPh>
    <rPh sb="5" eb="6">
      <t>コ</t>
    </rPh>
    <phoneticPr fontId="3"/>
  </si>
  <si>
    <t>１人１日１個</t>
    <rPh sb="0" eb="2">
      <t>ヒトリ</t>
    </rPh>
    <rPh sb="3" eb="4">
      <t>ニチ</t>
    </rPh>
    <rPh sb="5" eb="6">
      <t>コ</t>
    </rPh>
    <phoneticPr fontId="3"/>
  </si>
  <si>
    <t>１人１日１枚</t>
    <rPh sb="1" eb="2">
      <t>ヒト</t>
    </rPh>
    <rPh sb="3" eb="4">
      <t>ニチ</t>
    </rPh>
    <rPh sb="5" eb="6">
      <t>マイ</t>
    </rPh>
    <phoneticPr fontId="2"/>
  </si>
  <si>
    <t>１人１日１足</t>
    <rPh sb="1" eb="2">
      <t>ヒト</t>
    </rPh>
    <rPh sb="3" eb="4">
      <t>ニチ</t>
    </rPh>
    <rPh sb="5" eb="6">
      <t>アシ</t>
    </rPh>
    <phoneticPr fontId="2"/>
  </si>
  <si>
    <t>１人１足</t>
    <rPh sb="0" eb="2">
      <t>ヒトリ</t>
    </rPh>
    <rPh sb="3" eb="4">
      <t>アシ</t>
    </rPh>
    <phoneticPr fontId="2"/>
  </si>
  <si>
    <t>１人１日６枚</t>
    <rPh sb="1" eb="2">
      <t>ヒト</t>
    </rPh>
    <rPh sb="3" eb="4">
      <t>ニチ</t>
    </rPh>
    <rPh sb="5" eb="6">
      <t>マイ</t>
    </rPh>
    <phoneticPr fontId="2"/>
  </si>
  <si>
    <t>１人１日130ｇ</t>
    <rPh sb="1" eb="2">
      <t>ヒト</t>
    </rPh>
    <rPh sb="3" eb="4">
      <t>ニチ</t>
    </rPh>
    <phoneticPr fontId="2"/>
  </si>
  <si>
    <t>１人１日２枚</t>
    <rPh sb="1" eb="2">
      <t>ヒト</t>
    </rPh>
    <rPh sb="3" eb="4">
      <t>ニチ</t>
    </rPh>
    <rPh sb="5" eb="6">
      <t>マイ</t>
    </rPh>
    <phoneticPr fontId="2"/>
  </si>
  <si>
    <t>要介護者・
高齢者等用品</t>
    <rPh sb="0" eb="1">
      <t>ヨウ</t>
    </rPh>
    <rPh sb="1" eb="4">
      <t>カイゴシャ</t>
    </rPh>
    <rPh sb="6" eb="9">
      <t>コウレイシャ</t>
    </rPh>
    <rPh sb="9" eb="10">
      <t>ナド</t>
    </rPh>
    <rPh sb="10" eb="12">
      <t>ヨウヒン</t>
    </rPh>
    <phoneticPr fontId="2"/>
  </si>
  <si>
    <t>１人１日0.11ﾛｰﾙ</t>
    <rPh sb="1" eb="2">
      <t>ヒト</t>
    </rPh>
    <rPh sb="3" eb="4">
      <t>ニチ</t>
    </rPh>
    <phoneticPr fontId="3"/>
  </si>
  <si>
    <t>１㎡当たり保管量</t>
    <rPh sb="2" eb="3">
      <t>ア</t>
    </rPh>
    <rPh sb="5" eb="8">
      <t>ホカンリョウ</t>
    </rPh>
    <phoneticPr fontId="2"/>
  </si>
  <si>
    <t>単位</t>
    <rPh sb="0" eb="2">
      <t>タンイ</t>
    </rPh>
    <phoneticPr fontId="2"/>
  </si>
  <si>
    <t>ロール</t>
  </si>
  <si>
    <t>ｇ</t>
  </si>
  <si>
    <t>品　　目</t>
    <rPh sb="0" eb="1">
      <t>シナ</t>
    </rPh>
    <rPh sb="3" eb="4">
      <t>メ</t>
    </rPh>
    <phoneticPr fontId="2"/>
  </si>
  <si>
    <t>非常食（ｻﾊﾞｲﾊﾞﾙﾌｰｽﾞ等）</t>
    <rPh sb="0" eb="3">
      <t>ヒジョウショク</t>
    </rPh>
    <rPh sb="15" eb="16">
      <t>ナド</t>
    </rPh>
    <phoneticPr fontId="2"/>
  </si>
  <si>
    <t>紙コップ</t>
    <rPh sb="0" eb="1">
      <t>カミ</t>
    </rPh>
    <phoneticPr fontId="2"/>
  </si>
  <si>
    <t>営業倉庫</t>
    <rPh sb="0" eb="2">
      <t>エイギョウ</t>
    </rPh>
    <rPh sb="2" eb="4">
      <t>ソウコ</t>
    </rPh>
    <phoneticPr fontId="2"/>
  </si>
  <si>
    <t>ショーツ</t>
    <phoneticPr fontId="2"/>
  </si>
  <si>
    <t>スポーツブラ</t>
    <phoneticPr fontId="2"/>
  </si>
  <si>
    <t>おしりふきシート</t>
    <phoneticPr fontId="2"/>
  </si>
  <si>
    <t>食器類</t>
    <rPh sb="0" eb="2">
      <t>ショッキ</t>
    </rPh>
    <rPh sb="2" eb="3">
      <t>ルイ</t>
    </rPh>
    <phoneticPr fontId="2"/>
  </si>
  <si>
    <r>
      <t xml:space="preserve">肌着類
</t>
    </r>
    <r>
      <rPr>
        <sz val="11"/>
        <rFont val="ＭＳ Ｐゴシック"/>
        <family val="3"/>
        <charset val="128"/>
      </rPr>
      <t>（成人男性用）</t>
    </r>
    <rPh sb="0" eb="2">
      <t>ハダギ</t>
    </rPh>
    <rPh sb="2" eb="3">
      <t>ルイ</t>
    </rPh>
    <rPh sb="5" eb="7">
      <t>セイジン</t>
    </rPh>
    <rPh sb="7" eb="10">
      <t>ダンセイヨウ</t>
    </rPh>
    <phoneticPr fontId="2"/>
  </si>
  <si>
    <r>
      <t xml:space="preserve">肌着類
</t>
    </r>
    <r>
      <rPr>
        <sz val="11"/>
        <rFont val="ＭＳ Ｐゴシック"/>
        <family val="3"/>
        <charset val="128"/>
      </rPr>
      <t>（成人女性用）</t>
    </r>
    <rPh sb="0" eb="2">
      <t>ハダギ</t>
    </rPh>
    <rPh sb="2" eb="3">
      <t>ルイ</t>
    </rPh>
    <rPh sb="5" eb="7">
      <t>セイジン</t>
    </rPh>
    <rPh sb="7" eb="10">
      <t>ジョセイヨウ</t>
    </rPh>
    <phoneticPr fontId="2"/>
  </si>
  <si>
    <t>対象者
構成比</t>
    <rPh sb="0" eb="2">
      <t>タイショウ</t>
    </rPh>
    <rPh sb="2" eb="3">
      <t>シャ</t>
    </rPh>
    <rPh sb="4" eb="7">
      <t>コウセイヒ</t>
    </rPh>
    <phoneticPr fontId="2"/>
  </si>
  <si>
    <t>１人２枚</t>
    <rPh sb="0" eb="2">
      <t>ヒトリ</t>
    </rPh>
    <rPh sb="3" eb="4">
      <t>マイ</t>
    </rPh>
    <phoneticPr fontId="2"/>
  </si>
  <si>
    <t>紙コップ</t>
    <rPh sb="0" eb="1">
      <t>カミ</t>
    </rPh>
    <phoneticPr fontId="2"/>
  </si>
  <si>
    <t>飲料用</t>
    <rPh sb="0" eb="2">
      <t>インリョウ</t>
    </rPh>
    <rPh sb="2" eb="3">
      <t>ヨウ</t>
    </rPh>
    <phoneticPr fontId="2"/>
  </si>
  <si>
    <t>液体歯磨き用</t>
    <rPh sb="0" eb="2">
      <t>エキタイ</t>
    </rPh>
    <rPh sb="2" eb="3">
      <t>ハ</t>
    </rPh>
    <rPh sb="3" eb="4">
      <t>ミガ</t>
    </rPh>
    <rPh sb="5" eb="6">
      <t>ヨウ</t>
    </rPh>
    <phoneticPr fontId="2"/>
  </si>
  <si>
    <t>乳児のミルク摂取用</t>
    <rPh sb="0" eb="2">
      <t>ニュウジ</t>
    </rPh>
    <rPh sb="6" eb="8">
      <t>セッシュ</t>
    </rPh>
    <rPh sb="8" eb="9">
      <t>ヨウ</t>
    </rPh>
    <phoneticPr fontId="2"/>
  </si>
  <si>
    <t>１人１日４枚</t>
    <rPh sb="0" eb="2">
      <t>ヒトリ</t>
    </rPh>
    <rPh sb="3" eb="4">
      <t>ニチ</t>
    </rPh>
    <rPh sb="5" eb="6">
      <t>マイ</t>
    </rPh>
    <phoneticPr fontId="3"/>
  </si>
  <si>
    <t>１人２日10ml</t>
    <rPh sb="1" eb="2">
      <t>ヒト</t>
    </rPh>
    <rPh sb="3" eb="4">
      <t>ヒ</t>
    </rPh>
    <phoneticPr fontId="2"/>
  </si>
  <si>
    <t>１人１日40ml</t>
    <rPh sb="0" eb="2">
      <t>ヒトリ</t>
    </rPh>
    <rPh sb="3" eb="4">
      <t>ニチ</t>
    </rPh>
    <phoneticPr fontId="3"/>
  </si>
  <si>
    <t>オフィス</t>
    <phoneticPr fontId="2"/>
  </si>
  <si>
    <t>トイレ</t>
    <phoneticPr fontId="2"/>
  </si>
  <si>
    <t>肌着類
（男児用）</t>
    <rPh sb="0" eb="2">
      <t>ハダギ</t>
    </rPh>
    <rPh sb="2" eb="3">
      <t>ルイ</t>
    </rPh>
    <rPh sb="5" eb="7">
      <t>ダンジ</t>
    </rPh>
    <rPh sb="7" eb="8">
      <t>ヨウ</t>
    </rPh>
    <phoneticPr fontId="2"/>
  </si>
  <si>
    <t>肌着類
（女児用）</t>
    <rPh sb="0" eb="2">
      <t>ハダギ</t>
    </rPh>
    <rPh sb="2" eb="3">
      <t>ルイ</t>
    </rPh>
    <rPh sb="5" eb="7">
      <t>ジョジ</t>
    </rPh>
    <rPh sb="7" eb="8">
      <t>ヨウ</t>
    </rPh>
    <phoneticPr fontId="2"/>
  </si>
  <si>
    <t>１人１日1枚</t>
    <rPh sb="1" eb="2">
      <t>ヒト</t>
    </rPh>
    <rPh sb="3" eb="4">
      <t>ニチ</t>
    </rPh>
    <rPh sb="5" eb="6">
      <t>マイ</t>
    </rPh>
    <phoneticPr fontId="2"/>
  </si>
  <si>
    <t>液体歯ミガキ</t>
    <rPh sb="0" eb="2">
      <t>エキタイ</t>
    </rPh>
    <rPh sb="2" eb="3">
      <t>ハ</t>
    </rPh>
    <phoneticPr fontId="2"/>
  </si>
  <si>
    <t>スリッパ</t>
  </si>
  <si>
    <t>サンダル</t>
  </si>
  <si>
    <t>履物</t>
    <rPh sb="0" eb="2">
      <t>ハキモノ</t>
    </rPh>
    <phoneticPr fontId="2"/>
  </si>
  <si>
    <t>肌着類
（乳児用）</t>
    <rPh sb="0" eb="2">
      <t>ハダギ</t>
    </rPh>
    <rPh sb="2" eb="3">
      <t>ルイ</t>
    </rPh>
    <rPh sb="5" eb="7">
      <t>ニュウジ</t>
    </rPh>
    <rPh sb="7" eb="8">
      <t>ヨウ</t>
    </rPh>
    <phoneticPr fontId="2"/>
  </si>
  <si>
    <t>②発災４日後以降より供給する品目</t>
    <rPh sb="1" eb="3">
      <t>ハッサイ</t>
    </rPh>
    <rPh sb="4" eb="5">
      <t>ニチ</t>
    </rPh>
    <rPh sb="5" eb="6">
      <t>ゴ</t>
    </rPh>
    <rPh sb="6" eb="8">
      <t>イコウ</t>
    </rPh>
    <rPh sb="10" eb="12">
      <t>キョウキュウ</t>
    </rPh>
    <rPh sb="14" eb="16">
      <t>ヒンモク</t>
    </rPh>
    <phoneticPr fontId="2"/>
  </si>
  <si>
    <t>おりものシート</t>
    <phoneticPr fontId="2"/>
  </si>
  <si>
    <t>注２）営業倉庫においては床荷重1.5トン／㎡、天井高６ｍとして、また余震対策としてラックを用いての２段積みを想定している。</t>
    <rPh sb="0" eb="1">
      <t>チュウ</t>
    </rPh>
    <rPh sb="3" eb="5">
      <t>エイギョウ</t>
    </rPh>
    <rPh sb="5" eb="7">
      <t>ソウコ</t>
    </rPh>
    <rPh sb="12" eb="13">
      <t>ユカ</t>
    </rPh>
    <rPh sb="13" eb="15">
      <t>カジュウ</t>
    </rPh>
    <rPh sb="23" eb="25">
      <t>テンジョウ</t>
    </rPh>
    <rPh sb="25" eb="26">
      <t>タカ</t>
    </rPh>
    <rPh sb="34" eb="36">
      <t>ヨシン</t>
    </rPh>
    <rPh sb="36" eb="38">
      <t>タイサク</t>
    </rPh>
    <rPh sb="45" eb="46">
      <t>モチ</t>
    </rPh>
    <rPh sb="50" eb="51">
      <t>ダン</t>
    </rPh>
    <rPh sb="51" eb="52">
      <t>ヅ</t>
    </rPh>
    <rPh sb="54" eb="56">
      <t>ソウテイ</t>
    </rPh>
    <phoneticPr fontId="2"/>
  </si>
  <si>
    <t>注３）缶詰、レトルトについては商品によって保管面積の違いが大きくなる可能性もある。</t>
    <rPh sb="0" eb="1">
      <t>チュウ</t>
    </rPh>
    <rPh sb="3" eb="5">
      <t>カンヅメ</t>
    </rPh>
    <rPh sb="15" eb="17">
      <t>ショウヒン</t>
    </rPh>
    <rPh sb="21" eb="23">
      <t>ホカン</t>
    </rPh>
    <rPh sb="23" eb="25">
      <t>メンセキ</t>
    </rPh>
    <rPh sb="26" eb="27">
      <t>チガ</t>
    </rPh>
    <rPh sb="29" eb="30">
      <t>オオ</t>
    </rPh>
    <rPh sb="34" eb="37">
      <t>カノウセイ</t>
    </rPh>
    <phoneticPr fontId="2"/>
  </si>
  <si>
    <t>注１）オフィスについては、床荷重300㎏／㎡、天井高３ｍとした。</t>
    <rPh sb="0" eb="1">
      <t>チュウ</t>
    </rPh>
    <rPh sb="13" eb="14">
      <t>ユカ</t>
    </rPh>
    <rPh sb="14" eb="16">
      <t>カジュウ</t>
    </rPh>
    <rPh sb="23" eb="25">
      <t>テンジョウ</t>
    </rPh>
    <rPh sb="25" eb="26">
      <t>タカ</t>
    </rPh>
    <phoneticPr fontId="2"/>
  </si>
  <si>
    <t>必要数量</t>
    <rPh sb="0" eb="2">
      <t>ヒツヨウ</t>
    </rPh>
    <rPh sb="2" eb="4">
      <t>スウリョウ</t>
    </rPh>
    <phoneticPr fontId="2"/>
  </si>
  <si>
    <t>１人１日３食</t>
    <rPh sb="1" eb="2">
      <t>ヒト</t>
    </rPh>
    <rPh sb="3" eb="4">
      <t>ニチ</t>
    </rPh>
    <rPh sb="5" eb="6">
      <t>ショク</t>
    </rPh>
    <phoneticPr fontId="2"/>
  </si>
  <si>
    <t>50人に１台</t>
    <rPh sb="2" eb="3">
      <t>ニン</t>
    </rPh>
    <rPh sb="5" eb="6">
      <t>ダイ</t>
    </rPh>
    <phoneticPr fontId="3"/>
  </si>
  <si>
    <t>生活用品</t>
    <rPh sb="0" eb="2">
      <t>セイカツ</t>
    </rPh>
    <rPh sb="2" eb="4">
      <t>ヨウヒン</t>
    </rPh>
    <phoneticPr fontId="2"/>
  </si>
  <si>
    <t>想定避難者数</t>
    <rPh sb="0" eb="2">
      <t>ソウテイ</t>
    </rPh>
    <rPh sb="2" eb="4">
      <t>ヒナン</t>
    </rPh>
    <rPh sb="4" eb="5">
      <t>シャ</t>
    </rPh>
    <rPh sb="5" eb="6">
      <t>スウ</t>
    </rPh>
    <phoneticPr fontId="2"/>
  </si>
  <si>
    <t>人</t>
    <rPh sb="0" eb="1">
      <t>ヒト</t>
    </rPh>
    <phoneticPr fontId="2"/>
  </si>
  <si>
    <t>数量</t>
    <rPh sb="0" eb="2">
      <t>スウリョウ</t>
    </rPh>
    <phoneticPr fontId="2"/>
  </si>
  <si>
    <t>保管面積（㎡）</t>
    <rPh sb="0" eb="2">
      <t>ホカン</t>
    </rPh>
    <rPh sb="2" eb="4">
      <t>メンセキ</t>
    </rPh>
    <phoneticPr fontId="2"/>
  </si>
  <si>
    <t>１人１日４本（計2ℓ）</t>
    <rPh sb="1" eb="2">
      <t>ヒト</t>
    </rPh>
    <rPh sb="3" eb="4">
      <t>ニチ</t>
    </rPh>
    <rPh sb="5" eb="6">
      <t>ホン</t>
    </rPh>
    <rPh sb="7" eb="8">
      <t>ケイ</t>
    </rPh>
    <phoneticPr fontId="2"/>
  </si>
  <si>
    <t>水のいらないシャンプー（200ｍｌ）</t>
    <rPh sb="0" eb="1">
      <t>ミズ</t>
    </rPh>
    <phoneticPr fontId="2"/>
  </si>
  <si>
    <t>合計</t>
    <rPh sb="0" eb="2">
      <t>ゴウケイ</t>
    </rPh>
    <phoneticPr fontId="2"/>
  </si>
  <si>
    <t>食</t>
    <rPh sb="0" eb="1">
      <t>ショク</t>
    </rPh>
    <phoneticPr fontId="2"/>
  </si>
  <si>
    <t>汗拭きシート（60枚入り）</t>
    <rPh sb="0" eb="2">
      <t>アセフ</t>
    </rPh>
    <rPh sb="9" eb="10">
      <t>マイ</t>
    </rPh>
    <rPh sb="10" eb="11">
      <t>イ</t>
    </rPh>
    <phoneticPr fontId="2"/>
  </si>
  <si>
    <t>①発災直後～３日後までに優先的に供給する品目</t>
    <rPh sb="1" eb="3">
      <t>ハッサイ</t>
    </rPh>
    <rPh sb="3" eb="5">
      <t>チョクゴ</t>
    </rPh>
    <rPh sb="7" eb="8">
      <t>ニチ</t>
    </rPh>
    <rPh sb="8" eb="9">
      <t>ゴ</t>
    </rPh>
    <rPh sb="12" eb="15">
      <t>ユウセンテキ</t>
    </rPh>
    <rPh sb="16" eb="18">
      <t>キョウキュウ</t>
    </rPh>
    <rPh sb="20" eb="22">
      <t>ヒンモク</t>
    </rPh>
    <phoneticPr fontId="2"/>
  </si>
  <si>
    <t>㎡</t>
    <phoneticPr fontId="2"/>
  </si>
  <si>
    <t>倍</t>
    <rPh sb="0" eb="1">
      <t>バイ</t>
    </rPh>
    <phoneticPr fontId="2"/>
  </si>
  <si>
    <t>拠点面積その１（発災直後～３日間後頃までに必要な面積）</t>
    <rPh sb="0" eb="2">
      <t>キョテン</t>
    </rPh>
    <rPh sb="2" eb="4">
      <t>メンセキ</t>
    </rPh>
    <rPh sb="8" eb="10">
      <t>ハッサイ</t>
    </rPh>
    <rPh sb="10" eb="12">
      <t>チョクゴ</t>
    </rPh>
    <rPh sb="14" eb="15">
      <t>ヒ</t>
    </rPh>
    <rPh sb="15" eb="16">
      <t>カン</t>
    </rPh>
    <rPh sb="16" eb="17">
      <t>ゴ</t>
    </rPh>
    <rPh sb="17" eb="18">
      <t>ゴロ</t>
    </rPh>
    <rPh sb="21" eb="23">
      <t>ヒツヨウ</t>
    </rPh>
    <rPh sb="24" eb="26">
      <t>メンセキ</t>
    </rPh>
    <phoneticPr fontId="2"/>
  </si>
  <si>
    <t>（注１）</t>
    <rPh sb="1" eb="2">
      <t>チュウ</t>
    </rPh>
    <phoneticPr fontId="2"/>
  </si>
  <si>
    <t>「拠点面積係数」は、保管面積に通路・仕分け等用作業面積を加えた拠点全体の面積が保管面積の何倍になるかを設定する係数（標準では2.5と設定）</t>
    <rPh sb="1" eb="3">
      <t>キョテン</t>
    </rPh>
    <rPh sb="3" eb="5">
      <t>メンセキ</t>
    </rPh>
    <rPh sb="5" eb="7">
      <t>ケイスウ</t>
    </rPh>
    <phoneticPr fontId="2"/>
  </si>
  <si>
    <t>拠点面積その２（発災４日後頃以降に必要な面積）</t>
    <rPh sb="0" eb="2">
      <t>キョテン</t>
    </rPh>
    <rPh sb="2" eb="4">
      <t>メンセキ</t>
    </rPh>
    <rPh sb="8" eb="10">
      <t>ハッサイ</t>
    </rPh>
    <rPh sb="11" eb="12">
      <t>ヒ</t>
    </rPh>
    <rPh sb="12" eb="13">
      <t>ゴ</t>
    </rPh>
    <rPh sb="13" eb="14">
      <t>ゴロ</t>
    </rPh>
    <rPh sb="14" eb="16">
      <t>イコウ</t>
    </rPh>
    <rPh sb="17" eb="19">
      <t>ヒツヨウ</t>
    </rPh>
    <rPh sb="20" eb="22">
      <t>メンセキ</t>
    </rPh>
    <phoneticPr fontId="2"/>
  </si>
  <si>
    <t>（注２）</t>
    <rPh sb="1" eb="2">
      <t>チュウ</t>
    </rPh>
    <phoneticPr fontId="2"/>
  </si>
  <si>
    <t>（注３）</t>
    <rPh sb="1" eb="2">
      <t>チュウ</t>
    </rPh>
    <phoneticPr fontId="2"/>
  </si>
  <si>
    <t>（注４）</t>
    <rPh sb="1" eb="2">
      <t>チュウ</t>
    </rPh>
    <phoneticPr fontId="2"/>
  </si>
  <si>
    <t>「拠点面積その２（発災４日頃以降）」は「発災直後～３日後頃」に必要とした品目と「発災４日後頃以降」に必要とした品目を合わせて保管するとして算出している。ただし、毛布については、発災３日後頃までに一度のみ配布すると想定して除いている。</t>
    <rPh sb="1" eb="3">
      <t>キョテン</t>
    </rPh>
    <rPh sb="3" eb="5">
      <t>メンセキ</t>
    </rPh>
    <rPh sb="9" eb="11">
      <t>ハッサイ</t>
    </rPh>
    <rPh sb="12" eb="13">
      <t>ヒ</t>
    </rPh>
    <rPh sb="13" eb="14">
      <t>ゴロ</t>
    </rPh>
    <rPh sb="14" eb="16">
      <t>イコウ</t>
    </rPh>
    <rPh sb="20" eb="22">
      <t>ハッサイ</t>
    </rPh>
    <rPh sb="22" eb="24">
      <t>チョクゴ</t>
    </rPh>
    <rPh sb="26" eb="27">
      <t>ヒ</t>
    </rPh>
    <rPh sb="27" eb="28">
      <t>ゴ</t>
    </rPh>
    <rPh sb="28" eb="29">
      <t>ゴロ</t>
    </rPh>
    <rPh sb="31" eb="33">
      <t>ヒツヨウ</t>
    </rPh>
    <rPh sb="36" eb="38">
      <t>ヒンモク</t>
    </rPh>
    <rPh sb="40" eb="42">
      <t>ハッサイ</t>
    </rPh>
    <rPh sb="43" eb="44">
      <t>ヒ</t>
    </rPh>
    <rPh sb="44" eb="45">
      <t>ゴ</t>
    </rPh>
    <rPh sb="45" eb="46">
      <t>ゴロ</t>
    </rPh>
    <rPh sb="46" eb="48">
      <t>イコウ</t>
    </rPh>
    <rPh sb="50" eb="52">
      <t>ヒツヨウ</t>
    </rPh>
    <rPh sb="55" eb="57">
      <t>ヒンモク</t>
    </rPh>
    <rPh sb="58" eb="59">
      <t>ア</t>
    </rPh>
    <rPh sb="62" eb="64">
      <t>ホカン</t>
    </rPh>
    <rPh sb="69" eb="71">
      <t>サンシュツ</t>
    </rPh>
    <rPh sb="80" eb="82">
      <t>モウフ</t>
    </rPh>
    <rPh sb="88" eb="90">
      <t>ハッサイ</t>
    </rPh>
    <rPh sb="91" eb="92">
      <t>ヒ</t>
    </rPh>
    <rPh sb="92" eb="93">
      <t>ゴ</t>
    </rPh>
    <rPh sb="93" eb="94">
      <t>ゴロ</t>
    </rPh>
    <rPh sb="97" eb="99">
      <t>イチド</t>
    </rPh>
    <rPh sb="101" eb="103">
      <t>ハイフ</t>
    </rPh>
    <rPh sb="106" eb="108">
      <t>ソウテイ</t>
    </rPh>
    <rPh sb="110" eb="111">
      <t>ノゾ</t>
    </rPh>
    <phoneticPr fontId="2"/>
  </si>
  <si>
    <t>（注５）</t>
    <rPh sb="1" eb="2">
      <t>チュウ</t>
    </rPh>
    <phoneticPr fontId="2"/>
  </si>
  <si>
    <t>小計</t>
    <rPh sb="0" eb="2">
      <t>ショウケイ</t>
    </rPh>
    <phoneticPr fontId="2"/>
  </si>
  <si>
    <t>総計</t>
    <rPh sb="0" eb="2">
      <t>ソウケイ</t>
    </rPh>
    <phoneticPr fontId="2"/>
  </si>
  <si>
    <t>オフィス型
施設</t>
    <rPh sb="4" eb="5">
      <t>ガタ</t>
    </rPh>
    <rPh sb="6" eb="8">
      <t>シセツ</t>
    </rPh>
    <phoneticPr fontId="2"/>
  </si>
  <si>
    <t>倉庫型
施設</t>
    <rPh sb="0" eb="2">
      <t>ソウコ</t>
    </rPh>
    <rPh sb="2" eb="3">
      <t>ガタ</t>
    </rPh>
    <rPh sb="4" eb="6">
      <t>シセツ</t>
    </rPh>
    <phoneticPr fontId="2"/>
  </si>
  <si>
    <t>消毒液</t>
    <rPh sb="0" eb="2">
      <t>ショウドク</t>
    </rPh>
    <rPh sb="2" eb="3">
      <t>エキ</t>
    </rPh>
    <phoneticPr fontId="2"/>
  </si>
  <si>
    <t>１人１日7ｍｌ</t>
    <rPh sb="1" eb="2">
      <t>ヒト</t>
    </rPh>
    <rPh sb="3" eb="4">
      <t>ヒ</t>
    </rPh>
    <phoneticPr fontId="2"/>
  </si>
  <si>
    <t>液体歯ミガキ（96ｍｌ入り）</t>
    <rPh sb="0" eb="2">
      <t>エキタイ</t>
    </rPh>
    <rPh sb="2" eb="3">
      <t>ハ</t>
    </rPh>
    <rPh sb="11" eb="12">
      <t>イ</t>
    </rPh>
    <phoneticPr fontId="2"/>
  </si>
  <si>
    <t>消毒液（60ｍｌ入り）</t>
    <rPh sb="0" eb="2">
      <t>ショウドク</t>
    </rPh>
    <rPh sb="2" eb="3">
      <t>エキ</t>
    </rPh>
    <rPh sb="8" eb="9">
      <t>イ</t>
    </rPh>
    <phoneticPr fontId="2"/>
  </si>
  <si>
    <t>保管面積（Ａ）
※オフィス型
施設</t>
    <rPh sb="0" eb="2">
      <t>ホカン</t>
    </rPh>
    <rPh sb="2" eb="4">
      <t>メンセキ</t>
    </rPh>
    <phoneticPr fontId="2"/>
  </si>
  <si>
    <t>保管面積（Ｃ）
※倉庫型
施設</t>
    <rPh sb="0" eb="2">
      <t>ホカン</t>
    </rPh>
    <rPh sb="2" eb="4">
      <t>メンセキ</t>
    </rPh>
    <rPh sb="9" eb="11">
      <t>ソウコ</t>
    </rPh>
    <phoneticPr fontId="2"/>
  </si>
  <si>
    <t>拠点面積
係数（Ｂ）
（注１）</t>
    <rPh sb="0" eb="2">
      <t>キョテン</t>
    </rPh>
    <rPh sb="2" eb="4">
      <t>メンセキ</t>
    </rPh>
    <rPh sb="5" eb="7">
      <t>ケイスウ</t>
    </rPh>
    <rPh sb="12" eb="13">
      <t>チュウ</t>
    </rPh>
    <phoneticPr fontId="2"/>
  </si>
  <si>
    <t>日</t>
    <rPh sb="0" eb="1">
      <t>ヒ</t>
    </rPh>
    <phoneticPr fontId="2"/>
  </si>
  <si>
    <t>在庫日数
（Ｄ）
（注４）</t>
    <rPh sb="0" eb="2">
      <t>ザイコ</t>
    </rPh>
    <rPh sb="2" eb="4">
      <t>ニッスウ</t>
    </rPh>
    <rPh sb="10" eb="11">
      <t>チュウ</t>
    </rPh>
    <phoneticPr fontId="2"/>
  </si>
  <si>
    <t>拠点面積
（Ａ×Ｂ×Ｄ）
※オフィス型
施設</t>
    <rPh sb="0" eb="2">
      <t>キョテン</t>
    </rPh>
    <rPh sb="2" eb="4">
      <t>メンセキ</t>
    </rPh>
    <rPh sb="18" eb="19">
      <t>ガタ</t>
    </rPh>
    <rPh sb="20" eb="22">
      <t>シセツ</t>
    </rPh>
    <phoneticPr fontId="2"/>
  </si>
  <si>
    <t>拠点面積
（Ｃ×Ｂ×Ｄ）
※倉庫型
施設</t>
    <rPh sb="0" eb="2">
      <t>キョテン</t>
    </rPh>
    <rPh sb="2" eb="4">
      <t>メンセキ</t>
    </rPh>
    <rPh sb="14" eb="16">
      <t>ソウコ</t>
    </rPh>
    <rPh sb="16" eb="17">
      <t>ガタ</t>
    </rPh>
    <rPh sb="18" eb="20">
      <t>シセツ</t>
    </rPh>
    <phoneticPr fontId="2"/>
  </si>
  <si>
    <t>在庫日数は何日分の物資を保管するかを示す。「１日」とした場合、拠点内の物資を毎日、全て入れ替えることになる。</t>
    <rPh sb="0" eb="2">
      <t>ザイコ</t>
    </rPh>
    <rPh sb="2" eb="4">
      <t>ニッスウ</t>
    </rPh>
    <rPh sb="5" eb="6">
      <t>ナン</t>
    </rPh>
    <rPh sb="6" eb="7">
      <t>ヒ</t>
    </rPh>
    <rPh sb="7" eb="8">
      <t>ブン</t>
    </rPh>
    <rPh sb="9" eb="11">
      <t>ブッシ</t>
    </rPh>
    <rPh sb="12" eb="14">
      <t>ホカン</t>
    </rPh>
    <rPh sb="18" eb="19">
      <t>シメ</t>
    </rPh>
    <rPh sb="23" eb="24">
      <t>ヒ</t>
    </rPh>
    <rPh sb="28" eb="30">
      <t>バアイ</t>
    </rPh>
    <rPh sb="31" eb="33">
      <t>キョテン</t>
    </rPh>
    <rPh sb="33" eb="34">
      <t>ナイ</t>
    </rPh>
    <rPh sb="35" eb="37">
      <t>ブッシ</t>
    </rPh>
    <rPh sb="38" eb="40">
      <t>マイニチ</t>
    </rPh>
    <rPh sb="41" eb="42">
      <t>スベ</t>
    </rPh>
    <rPh sb="43" eb="44">
      <t>イ</t>
    </rPh>
    <rPh sb="45" eb="46">
      <t>カ</t>
    </rPh>
    <phoneticPr fontId="2"/>
  </si>
  <si>
    <t>注）「非調理食品」はアルファ化米とサバイバルフーズを50％ずつ提供するものとした。</t>
    <rPh sb="0" eb="1">
      <t>チュウ</t>
    </rPh>
    <rPh sb="3" eb="4">
      <t>ヒ</t>
    </rPh>
    <rPh sb="4" eb="6">
      <t>チョウリ</t>
    </rPh>
    <rPh sb="6" eb="8">
      <t>ショクヒン</t>
    </rPh>
    <rPh sb="14" eb="15">
      <t>カ</t>
    </rPh>
    <rPh sb="15" eb="16">
      <t>マイ</t>
    </rPh>
    <rPh sb="31" eb="33">
      <t>テイキョウ</t>
    </rPh>
    <phoneticPr fontId="2"/>
  </si>
  <si>
    <t>スパンブリーフ</t>
    <phoneticPr fontId="2"/>
  </si>
  <si>
    <t>ブリーフ・トランクス</t>
    <phoneticPr fontId="2"/>
  </si>
  <si>
    <t>※サイズ別分類</t>
    <rPh sb="4" eb="5">
      <t>ベツ</t>
    </rPh>
    <rPh sb="5" eb="7">
      <t>ブンルイ</t>
    </rPh>
    <phoneticPr fontId="2"/>
  </si>
  <si>
    <t>【セルの色の意味】</t>
    <rPh sb="4" eb="5">
      <t>イロ</t>
    </rPh>
    <rPh sb="6" eb="8">
      <t>イミ</t>
    </rPh>
    <phoneticPr fontId="2"/>
  </si>
  <si>
    <t>この色のセルは、拠点面積算出用等の数式が入っており、変更ができないように保護されている。</t>
    <rPh sb="2" eb="3">
      <t>イロ</t>
    </rPh>
    <rPh sb="8" eb="10">
      <t>キョテン</t>
    </rPh>
    <rPh sb="10" eb="12">
      <t>メンセキ</t>
    </rPh>
    <rPh sb="12" eb="14">
      <t>サンシュツ</t>
    </rPh>
    <rPh sb="14" eb="15">
      <t>ヨウ</t>
    </rPh>
    <rPh sb="15" eb="16">
      <t>ナド</t>
    </rPh>
    <rPh sb="17" eb="19">
      <t>スウシキ</t>
    </rPh>
    <rPh sb="20" eb="21">
      <t>ハイ</t>
    </rPh>
    <rPh sb="26" eb="28">
      <t>ヘンコウ</t>
    </rPh>
    <rPh sb="36" eb="38">
      <t>ホゴ</t>
    </rPh>
    <phoneticPr fontId="2"/>
  </si>
  <si>
    <t>この色のセルは、利用者の想定によって変更して使用する。たとえば「拠点面積係数」については、取扱い品目数が少なく通路・仕分け等用作業面積が小さくても問題無い物資拠点の場合は、より小さい値とする。</t>
    <rPh sb="2" eb="3">
      <t>イロ</t>
    </rPh>
    <rPh sb="8" eb="11">
      <t>リヨウシャ</t>
    </rPh>
    <rPh sb="12" eb="14">
      <t>ソウテイ</t>
    </rPh>
    <rPh sb="18" eb="20">
      <t>ヘンコウ</t>
    </rPh>
    <rPh sb="22" eb="24">
      <t>シヨウ</t>
    </rPh>
    <rPh sb="32" eb="34">
      <t>キョテン</t>
    </rPh>
    <rPh sb="34" eb="36">
      <t>メンセキ</t>
    </rPh>
    <rPh sb="36" eb="38">
      <t>ケイスウ</t>
    </rPh>
    <rPh sb="45" eb="47">
      <t>トリアツカ</t>
    </rPh>
    <rPh sb="48" eb="51">
      <t>ヒンモクスウ</t>
    </rPh>
    <rPh sb="52" eb="53">
      <t>スク</t>
    </rPh>
    <rPh sb="55" eb="57">
      <t>ツウロ</t>
    </rPh>
    <rPh sb="58" eb="60">
      <t>シワ</t>
    </rPh>
    <rPh sb="61" eb="62">
      <t>ナド</t>
    </rPh>
    <rPh sb="62" eb="63">
      <t>ヨウ</t>
    </rPh>
    <rPh sb="63" eb="65">
      <t>サギョウ</t>
    </rPh>
    <rPh sb="65" eb="67">
      <t>メンセキ</t>
    </rPh>
    <rPh sb="68" eb="69">
      <t>チイ</t>
    </rPh>
    <rPh sb="73" eb="75">
      <t>モンダイ</t>
    </rPh>
    <rPh sb="75" eb="76">
      <t>ナ</t>
    </rPh>
    <rPh sb="77" eb="79">
      <t>ブッシ</t>
    </rPh>
    <rPh sb="79" eb="81">
      <t>キョテン</t>
    </rPh>
    <rPh sb="82" eb="84">
      <t>バアイ</t>
    </rPh>
    <rPh sb="88" eb="89">
      <t>チイ</t>
    </rPh>
    <rPh sb="91" eb="92">
      <t>アタイ</t>
    </rPh>
    <phoneticPr fontId="2"/>
  </si>
  <si>
    <t>「拠点面積その１」は別シートの「算出表（直後～３日後）」、「拠点面積その２」は別シートの「算出表（発災４日後以降」を用いて算出している。</t>
    <rPh sb="1" eb="3">
      <t>キョテン</t>
    </rPh>
    <rPh sb="3" eb="5">
      <t>メンセキ</t>
    </rPh>
    <rPh sb="10" eb="11">
      <t>ベツ</t>
    </rPh>
    <rPh sb="16" eb="18">
      <t>サンシュツ</t>
    </rPh>
    <rPh sb="18" eb="19">
      <t>ヒョウ</t>
    </rPh>
    <rPh sb="20" eb="22">
      <t>チョクゴ</t>
    </rPh>
    <rPh sb="24" eb="25">
      <t>ヒ</t>
    </rPh>
    <rPh sb="25" eb="26">
      <t>ゴ</t>
    </rPh>
    <rPh sb="30" eb="32">
      <t>キョテン</t>
    </rPh>
    <rPh sb="32" eb="34">
      <t>メンセキ</t>
    </rPh>
    <rPh sb="39" eb="40">
      <t>ベツ</t>
    </rPh>
    <rPh sb="45" eb="47">
      <t>サンシュツ</t>
    </rPh>
    <rPh sb="47" eb="48">
      <t>ヒョウ</t>
    </rPh>
    <rPh sb="49" eb="51">
      <t>ハッサイ</t>
    </rPh>
    <rPh sb="52" eb="53">
      <t>ヒ</t>
    </rPh>
    <rPh sb="53" eb="54">
      <t>ゴ</t>
    </rPh>
    <rPh sb="54" eb="56">
      <t>イコウ</t>
    </rPh>
    <rPh sb="58" eb="59">
      <t>モチ</t>
    </rPh>
    <rPh sb="61" eb="63">
      <t>サンシュツ</t>
    </rPh>
    <phoneticPr fontId="2"/>
  </si>
  <si>
    <t>保管・拠点面積について「オフィス型施設」は床荷重300㎏／㎡、天井高３メールと想定し、「倉庫型施設」は床荷重1.5ｔ／㎡、天井高６メートル、ラックを用いての２段積みと想定した。</t>
    <rPh sb="0" eb="2">
      <t>ホカン</t>
    </rPh>
    <rPh sb="3" eb="5">
      <t>キョテン</t>
    </rPh>
    <rPh sb="5" eb="7">
      <t>メンセキ</t>
    </rPh>
    <rPh sb="16" eb="17">
      <t>ガタ</t>
    </rPh>
    <rPh sb="17" eb="19">
      <t>シセツ</t>
    </rPh>
    <rPh sb="21" eb="22">
      <t>ユカ</t>
    </rPh>
    <rPh sb="22" eb="24">
      <t>カジュウ</t>
    </rPh>
    <rPh sb="31" eb="33">
      <t>テンジョウ</t>
    </rPh>
    <rPh sb="33" eb="34">
      <t>タカ</t>
    </rPh>
    <rPh sb="39" eb="41">
      <t>ソウテイ</t>
    </rPh>
    <rPh sb="44" eb="46">
      <t>ソウコ</t>
    </rPh>
    <rPh sb="46" eb="47">
      <t>ガタ</t>
    </rPh>
    <rPh sb="47" eb="49">
      <t>シセツ</t>
    </rPh>
    <rPh sb="51" eb="52">
      <t>ユカ</t>
    </rPh>
    <rPh sb="52" eb="54">
      <t>カジュウ</t>
    </rPh>
    <rPh sb="61" eb="63">
      <t>テンジョウ</t>
    </rPh>
    <rPh sb="63" eb="64">
      <t>タカ</t>
    </rPh>
    <rPh sb="74" eb="75">
      <t>モチ</t>
    </rPh>
    <rPh sb="79" eb="80">
      <t>ダン</t>
    </rPh>
    <rPh sb="80" eb="81">
      <t>ツ</t>
    </rPh>
    <rPh sb="83" eb="85">
      <t>ソウテイ</t>
    </rPh>
    <phoneticPr fontId="2"/>
  </si>
  <si>
    <t>段ボールベッド</t>
    <rPh sb="0" eb="1">
      <t>ダン</t>
    </rPh>
    <phoneticPr fontId="2"/>
  </si>
  <si>
    <t>１人１個</t>
    <rPh sb="1" eb="2">
      <t>ヒト</t>
    </rPh>
    <rPh sb="3" eb="4">
      <t>コ</t>
    </rPh>
    <phoneticPr fontId="2"/>
  </si>
  <si>
    <t>個</t>
    <rPh sb="0" eb="1">
      <t>コ</t>
    </rPh>
    <phoneticPr fontId="2"/>
  </si>
  <si>
    <t>生活用品</t>
    <rPh sb="0" eb="2">
      <t>セイカツ</t>
    </rPh>
    <rPh sb="2" eb="4">
      <t>ヨウヒン</t>
    </rPh>
    <phoneticPr fontId="2"/>
  </si>
  <si>
    <t>注２）営業倉庫においては床荷重1.5トン／㎡、天井高６ｍ、ラックを用いての２段積みを想定している。</t>
    <rPh sb="0" eb="1">
      <t>チュウ</t>
    </rPh>
    <rPh sb="3" eb="5">
      <t>エイギョウ</t>
    </rPh>
    <rPh sb="5" eb="7">
      <t>ソウコ</t>
    </rPh>
    <rPh sb="12" eb="13">
      <t>ユカ</t>
    </rPh>
    <rPh sb="13" eb="15">
      <t>カジュウ</t>
    </rPh>
    <rPh sb="23" eb="25">
      <t>テンジョウ</t>
    </rPh>
    <rPh sb="25" eb="26">
      <t>タカ</t>
    </rPh>
    <rPh sb="33" eb="34">
      <t>モチ</t>
    </rPh>
    <rPh sb="38" eb="39">
      <t>ダン</t>
    </rPh>
    <rPh sb="39" eb="40">
      <t>ヅ</t>
    </rPh>
    <rPh sb="42" eb="44">
      <t>ソウテイ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</si>
</sst>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Red]\-#,##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color indexed="8"/>
      <name val="ＭＳ Ｐゴシック"/>
      <family val="3"/>
      <charset val="128"/>
    </font>
    <font>
      <sz val="12"/>
      <color indexed="8"/>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
      <patternFill patternType="lightGray">
        <fgColor rgb="FF00B0F0"/>
      </patternFill>
    </fill>
    <fill>
      <patternFill patternType="lightGray">
        <fgColor rgb="FFFF0000"/>
      </patternFill>
    </fill>
  </fills>
  <borders count="1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tted">
        <color indexed="64"/>
      </left>
      <right style="dotted">
        <color indexed="64"/>
      </right>
      <top style="dotted">
        <color indexed="64"/>
      </top>
      <bottom style="medium">
        <color indexed="64"/>
      </bottom>
      <diagonal/>
    </border>
    <border>
      <left/>
      <right style="thin">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thin">
        <color indexed="64"/>
      </left>
      <right/>
      <top/>
      <bottom style="thin">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diagonal/>
    </border>
    <border>
      <left style="dotted">
        <color indexed="64"/>
      </left>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dotted">
        <color indexed="64"/>
      </left>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thin">
        <color indexed="64"/>
      </left>
      <right/>
      <top style="thin">
        <color indexed="64"/>
      </top>
      <bottom/>
      <diagonal/>
    </border>
    <border>
      <left style="thin">
        <color indexed="64"/>
      </left>
      <right/>
      <top/>
      <bottom/>
      <diagonal/>
    </border>
    <border>
      <left style="dotted">
        <color indexed="64"/>
      </left>
      <right style="medium">
        <color indexed="64"/>
      </right>
      <top/>
      <bottom/>
      <diagonal/>
    </border>
    <border>
      <left style="thin">
        <color indexed="64"/>
      </left>
      <right/>
      <top style="dotted">
        <color indexed="64"/>
      </top>
      <bottom style="medium">
        <color indexed="64"/>
      </bottom>
      <diagonal/>
    </border>
    <border>
      <left style="thin">
        <color indexed="64"/>
      </left>
      <right/>
      <top style="dotted">
        <color indexed="64"/>
      </top>
      <bottom/>
      <diagonal/>
    </border>
    <border>
      <left style="thin">
        <color indexed="64"/>
      </left>
      <right style="dotted">
        <color indexed="64"/>
      </right>
      <top style="medium">
        <color indexed="64"/>
      </top>
      <bottom/>
      <diagonal/>
    </border>
    <border>
      <left style="dotted">
        <color indexed="64"/>
      </left>
      <right style="dotted">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right/>
      <top style="thin">
        <color indexed="64"/>
      </top>
      <bottom/>
      <diagonal/>
    </border>
    <border>
      <left style="thin">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dotted">
        <color indexed="64"/>
      </right>
      <top/>
      <bottom style="thin">
        <color indexed="64"/>
      </bottom>
      <diagonal/>
    </border>
    <border>
      <left/>
      <right/>
      <top/>
      <bottom style="thin">
        <color indexed="64"/>
      </bottom>
      <diagonal/>
    </border>
    <border>
      <left style="thin">
        <color indexed="64"/>
      </left>
      <right style="dotted">
        <color indexed="64"/>
      </right>
      <top/>
      <bottom/>
      <diagonal/>
    </border>
    <border>
      <left/>
      <right/>
      <top style="dotted">
        <color indexed="64"/>
      </top>
      <bottom style="thin">
        <color indexed="64"/>
      </bottom>
      <diagonal/>
    </border>
    <border>
      <left style="thin">
        <color indexed="64"/>
      </left>
      <right style="dotted">
        <color indexed="64"/>
      </right>
      <top style="dotted">
        <color indexed="64"/>
      </top>
      <bottom style="medium">
        <color indexed="64"/>
      </bottom>
      <diagonal/>
    </border>
    <border>
      <left/>
      <right style="hair">
        <color indexed="64"/>
      </right>
      <top style="dotted">
        <color indexed="64"/>
      </top>
      <bottom style="thin">
        <color indexed="64"/>
      </bottom>
      <diagonal/>
    </border>
    <border>
      <left style="hair">
        <color indexed="64"/>
      </left>
      <right style="medium">
        <color indexed="64"/>
      </right>
      <top style="dotted">
        <color indexed="64"/>
      </top>
      <bottom style="thin">
        <color indexed="64"/>
      </bottom>
      <diagonal/>
    </border>
    <border>
      <left/>
      <right style="hair">
        <color indexed="64"/>
      </right>
      <top style="thin">
        <color indexed="64"/>
      </top>
      <bottom/>
      <diagonal/>
    </border>
    <border>
      <left style="hair">
        <color indexed="64"/>
      </left>
      <right style="medium">
        <color indexed="64"/>
      </right>
      <top style="thin">
        <color indexed="64"/>
      </top>
      <bottom/>
      <diagonal/>
    </border>
    <border>
      <left/>
      <right style="hair">
        <color indexed="64"/>
      </right>
      <top style="dotted">
        <color indexed="64"/>
      </top>
      <bottom style="dotted">
        <color indexed="64"/>
      </bottom>
      <diagonal/>
    </border>
    <border>
      <left style="hair">
        <color indexed="64"/>
      </left>
      <right style="medium">
        <color indexed="64"/>
      </right>
      <top style="dotted">
        <color indexed="64"/>
      </top>
      <bottom style="dotted">
        <color indexed="64"/>
      </bottom>
      <diagonal/>
    </border>
    <border>
      <left style="thin">
        <color indexed="64"/>
      </left>
      <right style="dotted">
        <color indexed="64"/>
      </right>
      <top style="dotted">
        <color indexed="64"/>
      </top>
      <bottom/>
      <diagonal/>
    </border>
    <border>
      <left/>
      <right/>
      <top style="dotted">
        <color indexed="64"/>
      </top>
      <bottom style="medium">
        <color indexed="64"/>
      </bottom>
      <diagonal/>
    </border>
    <border>
      <left/>
      <right style="hair">
        <color indexed="64"/>
      </right>
      <top/>
      <bottom/>
      <diagonal/>
    </border>
    <border>
      <left style="hair">
        <color indexed="64"/>
      </left>
      <right style="medium">
        <color indexed="64"/>
      </right>
      <top/>
      <bottom/>
      <diagonal/>
    </border>
    <border>
      <left style="thin">
        <color indexed="64"/>
      </left>
      <right style="dotted">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medium">
        <color indexed="64"/>
      </bottom>
      <diagonal/>
    </border>
    <border>
      <left style="dotted">
        <color indexed="64"/>
      </left>
      <right style="medium">
        <color indexed="64"/>
      </right>
      <top/>
      <bottom style="medium">
        <color indexed="64"/>
      </bottom>
      <diagonal/>
    </border>
    <border>
      <left style="thin">
        <color indexed="64"/>
      </left>
      <right style="dotted">
        <color indexed="64"/>
      </right>
      <top style="thin">
        <color indexed="64"/>
      </top>
      <bottom style="dotted">
        <color indexed="64"/>
      </bottom>
      <diagonal/>
    </border>
    <border>
      <left style="medium">
        <color indexed="64"/>
      </left>
      <right/>
      <top style="dotted">
        <color indexed="64"/>
      </top>
      <bottom style="medium">
        <color indexed="64"/>
      </bottom>
      <diagonal/>
    </border>
    <border>
      <left style="medium">
        <color indexed="64"/>
      </left>
      <right style="dotted">
        <color indexed="64"/>
      </right>
      <top style="medium">
        <color indexed="64"/>
      </top>
      <bottom/>
      <diagonal/>
    </border>
    <border>
      <left style="medium">
        <color indexed="64"/>
      </left>
      <right style="dotted">
        <color indexed="64"/>
      </right>
      <top style="thin">
        <color indexed="64"/>
      </top>
      <bottom/>
      <diagonal/>
    </border>
    <border>
      <left style="medium">
        <color indexed="64"/>
      </left>
      <right style="dotted">
        <color indexed="64"/>
      </right>
      <top style="dotted">
        <color indexed="64"/>
      </top>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bottom/>
      <diagonal/>
    </border>
    <border>
      <left style="medium">
        <color indexed="64"/>
      </left>
      <right style="dotted">
        <color indexed="64"/>
      </right>
      <top/>
      <bottom style="thin">
        <color indexed="64"/>
      </bottom>
      <diagonal/>
    </border>
    <border>
      <left style="medium">
        <color indexed="64"/>
      </left>
      <right style="dotted">
        <color indexed="64"/>
      </right>
      <top style="dotted">
        <color indexed="64"/>
      </top>
      <bottom style="thin">
        <color indexed="64"/>
      </bottom>
      <diagonal/>
    </border>
    <border>
      <left style="medium">
        <color indexed="64"/>
      </left>
      <right style="dotted">
        <color indexed="64"/>
      </right>
      <top style="dotted">
        <color indexed="64"/>
      </top>
      <bottom style="medium">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right style="medium">
        <color indexed="64"/>
      </right>
      <top/>
      <bottom/>
      <diagonal/>
    </border>
    <border>
      <left/>
      <right style="medium">
        <color indexed="64"/>
      </right>
      <top style="dotted">
        <color indexed="64"/>
      </top>
      <bottom style="dotted">
        <color indexed="64"/>
      </bottom>
      <diagonal/>
    </border>
    <border>
      <left style="medium">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dotted">
        <color indexed="64"/>
      </top>
      <bottom style="thin">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dotted">
        <color indexed="64"/>
      </right>
      <top/>
      <bottom/>
      <diagonal/>
    </border>
    <border>
      <left/>
      <right style="medium">
        <color indexed="64"/>
      </right>
      <top style="medium">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tted">
        <color indexed="64"/>
      </left>
      <right/>
      <top style="dotted">
        <color indexed="64"/>
      </top>
      <bottom style="medium">
        <color indexed="64"/>
      </bottom>
      <diagonal/>
    </border>
    <border>
      <left style="medium">
        <color indexed="64"/>
      </left>
      <right style="dotted">
        <color indexed="64"/>
      </right>
      <top/>
      <bottom style="medium">
        <color indexed="64"/>
      </bottom>
      <diagonal/>
    </border>
    <border>
      <left/>
      <right style="medium">
        <color indexed="64"/>
      </right>
      <top/>
      <bottom style="medium">
        <color indexed="64"/>
      </bottom>
      <diagonal/>
    </border>
    <border>
      <left style="medium">
        <color indexed="64"/>
      </left>
      <right style="dotted">
        <color indexed="64"/>
      </right>
      <top style="medium">
        <color indexed="64"/>
      </top>
      <bottom style="medium">
        <color indexed="64"/>
      </bottom>
      <diagonal/>
    </border>
    <border>
      <left style="thin">
        <color indexed="64"/>
      </left>
      <right/>
      <top style="dashed">
        <color indexed="64"/>
      </top>
      <bottom style="thin">
        <color indexed="64"/>
      </bottom>
      <diagonal/>
    </border>
    <border>
      <left style="dotted">
        <color indexed="64"/>
      </left>
      <right style="medium">
        <color indexed="64"/>
      </right>
      <top style="dashed">
        <color indexed="64"/>
      </top>
      <bottom style="thin">
        <color indexed="64"/>
      </bottom>
      <diagonal/>
    </border>
    <border>
      <left style="thin">
        <color indexed="64"/>
      </left>
      <right style="dotted">
        <color indexed="64"/>
      </right>
      <top style="dashed">
        <color indexed="64"/>
      </top>
      <bottom style="thin">
        <color indexed="64"/>
      </bottom>
      <diagonal/>
    </border>
    <border>
      <left/>
      <right/>
      <top style="dashed">
        <color indexed="64"/>
      </top>
      <bottom style="thin">
        <color indexed="64"/>
      </bottom>
      <diagonal/>
    </border>
    <border>
      <left style="medium">
        <color indexed="64"/>
      </left>
      <right/>
      <top style="dashed">
        <color indexed="64"/>
      </top>
      <bottom style="thin">
        <color indexed="64"/>
      </bottom>
      <diagonal/>
    </border>
    <border>
      <left style="medium">
        <color indexed="64"/>
      </left>
      <right style="dotted">
        <color indexed="64"/>
      </right>
      <top style="dashed">
        <color indexed="64"/>
      </top>
      <bottom style="thin">
        <color indexed="64"/>
      </bottom>
      <diagonal/>
    </border>
    <border>
      <left/>
      <right style="medium">
        <color indexed="64"/>
      </right>
      <top style="dashed">
        <color indexed="64"/>
      </top>
      <bottom style="thin">
        <color indexed="64"/>
      </bottom>
      <diagonal/>
    </border>
    <border>
      <left style="dotted">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medium">
        <color indexed="64"/>
      </bottom>
      <diagonal/>
    </border>
    <border>
      <left/>
      <right style="dotted">
        <color indexed="64"/>
      </right>
      <top style="dotted">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diagonal/>
    </border>
    <border>
      <left style="dotted">
        <color indexed="64"/>
      </left>
      <right/>
      <top style="thin">
        <color indexed="64"/>
      </top>
      <bottom/>
      <diagonal/>
    </border>
    <border>
      <left style="medium">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top/>
      <bottom style="dotted">
        <color indexed="64"/>
      </bottom>
      <diagonal/>
    </border>
    <border>
      <left/>
      <right style="thin">
        <color indexed="64"/>
      </right>
      <top/>
      <bottom style="dotted">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right/>
      <top/>
      <bottom style="medium">
        <color indexed="64"/>
      </bottom>
      <diagonal/>
    </border>
    <border>
      <left style="dotted">
        <color indexed="64"/>
      </left>
      <right style="thin">
        <color indexed="64"/>
      </right>
      <top style="dotted">
        <color indexed="64"/>
      </top>
      <bottom style="medium">
        <color indexed="64"/>
      </bottom>
      <diagonal/>
    </border>
    <border>
      <left/>
      <right/>
      <top style="medium">
        <color indexed="64"/>
      </top>
      <bottom style="medium">
        <color indexed="64"/>
      </bottom>
      <diagonal/>
    </border>
    <border>
      <left style="dotted">
        <color indexed="64"/>
      </left>
      <right/>
      <top/>
      <bottom style="medium">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diagonal/>
    </border>
    <border>
      <left/>
      <right style="thin">
        <color indexed="64"/>
      </right>
      <top style="dotted">
        <color indexed="64"/>
      </top>
      <bottom/>
      <diagonal/>
    </border>
    <border>
      <left style="dotted">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bottom style="dotted">
        <color indexed="64"/>
      </bottom>
      <diagonal/>
    </border>
    <border>
      <left/>
      <right style="thin">
        <color indexed="64"/>
      </right>
      <top style="dotted">
        <color indexed="64"/>
      </top>
      <bottom style="thin">
        <color indexed="64"/>
      </bottom>
      <diagonal/>
    </border>
    <border>
      <left style="thin">
        <color indexed="64"/>
      </left>
      <right style="dotted">
        <color indexed="64"/>
      </right>
      <top style="hair">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s>
  <cellStyleXfs count="46">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9" fontId="1" fillId="0" borderId="0" applyFont="0" applyFill="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3" fillId="0" borderId="0">
      <alignment vertical="center"/>
    </xf>
    <xf numFmtId="0" fontId="19" fillId="4" borderId="0" applyNumberFormat="0" applyBorder="0" applyAlignment="0" applyProtection="0">
      <alignment vertical="center"/>
    </xf>
  </cellStyleXfs>
  <cellXfs count="347">
    <xf numFmtId="0" fontId="0" fillId="0" borderId="0" xfId="0">
      <alignment vertical="center"/>
    </xf>
    <xf numFmtId="0" fontId="3" fillId="0" borderId="0" xfId="44">
      <alignment vertical="center"/>
    </xf>
    <xf numFmtId="0" fontId="3" fillId="0" borderId="0" xfId="44" applyFont="1">
      <alignment vertical="center"/>
    </xf>
    <xf numFmtId="38" fontId="3" fillId="0" borderId="0" xfId="34" applyFont="1">
      <alignment vertical="center"/>
    </xf>
    <xf numFmtId="0" fontId="3" fillId="0" borderId="0" xfId="44" applyBorder="1">
      <alignment vertical="center"/>
    </xf>
    <xf numFmtId="0" fontId="1" fillId="0" borderId="0" xfId="44" applyFont="1" applyBorder="1" applyAlignment="1">
      <alignment horizontal="center" vertical="center"/>
    </xf>
    <xf numFmtId="9" fontId="1" fillId="0" borderId="0" xfId="28" applyFont="1" applyBorder="1" applyAlignment="1">
      <alignment horizontal="center" vertical="center"/>
    </xf>
    <xf numFmtId="0" fontId="20" fillId="0" borderId="0" xfId="44" applyFont="1">
      <alignment vertical="center"/>
    </xf>
    <xf numFmtId="0" fontId="21" fillId="0" borderId="0" xfId="44" applyFont="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9" fontId="1" fillId="0" borderId="13" xfId="44" applyNumberFormat="1" applyFont="1" applyBorder="1" applyAlignment="1">
      <alignment horizontal="center" vertical="center"/>
    </xf>
    <xf numFmtId="0" fontId="1" fillId="0" borderId="14" xfId="44" applyFont="1" applyBorder="1" applyAlignment="1">
      <alignment horizontal="center" vertical="center"/>
    </xf>
    <xf numFmtId="0" fontId="1" fillId="0" borderId="15" xfId="44" applyFont="1" applyBorder="1" applyAlignment="1">
      <alignment horizontal="center" vertical="center"/>
    </xf>
    <xf numFmtId="0" fontId="1" fillId="0" borderId="16" xfId="44" applyFont="1" applyBorder="1" applyAlignment="1">
      <alignment horizontal="center" vertical="center"/>
    </xf>
    <xf numFmtId="9" fontId="1" fillId="0" borderId="17" xfId="28" applyFont="1" applyBorder="1" applyAlignment="1">
      <alignment horizontal="center" vertical="center"/>
    </xf>
    <xf numFmtId="0" fontId="1" fillId="0" borderId="18" xfId="44" applyFont="1" applyBorder="1" applyAlignment="1">
      <alignment horizontal="center" vertical="center"/>
    </xf>
    <xf numFmtId="0" fontId="1" fillId="0" borderId="19" xfId="44" applyFont="1" applyBorder="1" applyAlignment="1">
      <alignment horizontal="center" vertical="center"/>
    </xf>
    <xf numFmtId="9" fontId="1" fillId="0" borderId="20" xfId="28" applyFont="1" applyBorder="1" applyAlignment="1">
      <alignment horizontal="center" vertical="center"/>
    </xf>
    <xf numFmtId="0" fontId="1" fillId="0" borderId="21" xfId="44" applyFont="1" applyBorder="1" applyAlignment="1">
      <alignment horizontal="center" vertical="center"/>
    </xf>
    <xf numFmtId="176" fontId="1" fillId="0" borderId="20" xfId="28" applyNumberFormat="1" applyFont="1" applyBorder="1" applyAlignment="1">
      <alignment horizontal="center" vertical="center"/>
    </xf>
    <xf numFmtId="9" fontId="1" fillId="0" borderId="22" xfId="28" applyFont="1" applyBorder="1" applyAlignment="1">
      <alignment horizontal="center" vertical="center"/>
    </xf>
    <xf numFmtId="0" fontId="1" fillId="0" borderId="23" xfId="44" applyFont="1" applyBorder="1" applyAlignment="1">
      <alignment horizontal="center" vertical="center"/>
    </xf>
    <xf numFmtId="9" fontId="1" fillId="0" borderId="24" xfId="44" applyNumberFormat="1" applyFont="1" applyBorder="1" applyAlignment="1">
      <alignment horizontal="center" vertical="center"/>
    </xf>
    <xf numFmtId="9" fontId="1" fillId="0" borderId="25" xfId="28" applyFont="1" applyBorder="1" applyAlignment="1">
      <alignment horizontal="center" vertical="center"/>
    </xf>
    <xf numFmtId="0" fontId="1" fillId="0" borderId="26" xfId="44" applyFont="1" applyBorder="1" applyAlignment="1">
      <alignment horizontal="center" vertical="center"/>
    </xf>
    <xf numFmtId="9" fontId="1" fillId="0" borderId="17" xfId="44" applyNumberFormat="1" applyFont="1" applyBorder="1" applyAlignment="1">
      <alignment horizontal="center" vertical="center"/>
    </xf>
    <xf numFmtId="9" fontId="1" fillId="0" borderId="22" xfId="44" applyNumberFormat="1" applyFont="1" applyBorder="1" applyAlignment="1">
      <alignment horizontal="center" vertical="center"/>
    </xf>
    <xf numFmtId="0" fontId="1" fillId="0" borderId="23" xfId="44" applyFont="1" applyBorder="1" applyAlignment="1">
      <alignment horizontal="center" vertical="center" wrapText="1"/>
    </xf>
    <xf numFmtId="9" fontId="1" fillId="0" borderId="24" xfId="28" applyFont="1" applyBorder="1" applyAlignment="1">
      <alignment horizontal="center" vertical="center"/>
    </xf>
    <xf numFmtId="0" fontId="1" fillId="0" borderId="18" xfId="44" applyFont="1" applyBorder="1" applyAlignment="1">
      <alignment horizontal="center" vertical="center" wrapText="1"/>
    </xf>
    <xf numFmtId="176" fontId="1" fillId="0" borderId="25" xfId="28" applyNumberFormat="1" applyFont="1" applyBorder="1" applyAlignment="1">
      <alignment horizontal="center" vertical="center"/>
    </xf>
    <xf numFmtId="0" fontId="1" fillId="0" borderId="27" xfId="0" applyFont="1" applyBorder="1" applyAlignment="1">
      <alignment horizontal="center" vertical="center" wrapText="1"/>
    </xf>
    <xf numFmtId="176" fontId="1" fillId="0" borderId="17" xfId="28" applyNumberFormat="1" applyFont="1" applyBorder="1" applyAlignment="1">
      <alignment horizontal="center" vertical="center"/>
    </xf>
    <xf numFmtId="9" fontId="1" fillId="0" borderId="28" xfId="28" applyFont="1" applyBorder="1" applyAlignment="1">
      <alignment horizontal="center" vertical="center"/>
    </xf>
    <xf numFmtId="38" fontId="1" fillId="0" borderId="29" xfId="34" applyFont="1" applyFill="1" applyBorder="1" applyAlignment="1">
      <alignment horizontal="center" vertical="center"/>
    </xf>
    <xf numFmtId="38" fontId="1" fillId="0" borderId="30" xfId="34" applyFont="1" applyFill="1" applyBorder="1" applyAlignment="1">
      <alignment horizontal="center" vertical="center"/>
    </xf>
    <xf numFmtId="38" fontId="1" fillId="0" borderId="26" xfId="34" applyFont="1" applyFill="1" applyBorder="1" applyAlignment="1">
      <alignment horizontal="center" vertical="center"/>
    </xf>
    <xf numFmtId="38" fontId="1" fillId="0" borderId="31" xfId="34" applyFont="1" applyFill="1" applyBorder="1" applyAlignment="1">
      <alignment horizontal="center" vertical="center"/>
    </xf>
    <xf numFmtId="38" fontId="1" fillId="0" borderId="32" xfId="34" applyFont="1" applyFill="1" applyBorder="1" applyAlignment="1">
      <alignment horizontal="center" vertical="center"/>
    </xf>
    <xf numFmtId="38" fontId="1" fillId="0" borderId="15" xfId="34" applyFont="1" applyFill="1" applyBorder="1" applyAlignment="1">
      <alignment horizontal="center" vertical="center"/>
    </xf>
    <xf numFmtId="38" fontId="1" fillId="0" borderId="33" xfId="34" applyFont="1" applyFill="1" applyBorder="1" applyAlignment="1">
      <alignment horizontal="center" vertical="center"/>
    </xf>
    <xf numFmtId="38" fontId="1" fillId="0" borderId="34" xfId="34" applyFont="1" applyFill="1" applyBorder="1" applyAlignment="1">
      <alignment horizontal="center" vertical="center"/>
    </xf>
    <xf numFmtId="38" fontId="1" fillId="0" borderId="23" xfId="34" applyFont="1" applyFill="1" applyBorder="1" applyAlignment="1">
      <alignment horizontal="center" vertical="center"/>
    </xf>
    <xf numFmtId="38" fontId="1" fillId="0" borderId="35" xfId="34" applyFont="1" applyFill="1" applyBorder="1" applyAlignment="1">
      <alignment horizontal="center" vertical="center"/>
    </xf>
    <xf numFmtId="38" fontId="1" fillId="0" borderId="36" xfId="34" applyFont="1" applyFill="1" applyBorder="1" applyAlignment="1">
      <alignment horizontal="center" vertical="center"/>
    </xf>
    <xf numFmtId="38" fontId="1" fillId="0" borderId="37" xfId="34" applyFont="1" applyFill="1" applyBorder="1" applyAlignment="1">
      <alignment horizontal="center" vertical="center"/>
    </xf>
    <xf numFmtId="38" fontId="1" fillId="0" borderId="21" xfId="34" applyFont="1" applyFill="1" applyBorder="1" applyAlignment="1">
      <alignment horizontal="center" vertical="center"/>
    </xf>
    <xf numFmtId="38" fontId="1" fillId="0" borderId="38" xfId="34" applyFont="1" applyFill="1" applyBorder="1" applyAlignment="1">
      <alignment horizontal="center" vertical="center"/>
    </xf>
    <xf numFmtId="38" fontId="1" fillId="0" borderId="39" xfId="34" applyFont="1" applyFill="1" applyBorder="1" applyAlignment="1">
      <alignment horizontal="center" vertical="center"/>
    </xf>
    <xf numFmtId="38" fontId="1" fillId="0" borderId="14" xfId="34" applyFont="1" applyFill="1" applyBorder="1" applyAlignment="1">
      <alignment horizontal="center" vertical="center"/>
    </xf>
    <xf numFmtId="38" fontId="1" fillId="0" borderId="40" xfId="34" applyFont="1" applyFill="1" applyBorder="1" applyAlignment="1">
      <alignment horizontal="center" vertical="center"/>
    </xf>
    <xf numFmtId="38" fontId="1" fillId="0" borderId="0" xfId="34" applyFont="1" applyFill="1" applyBorder="1" applyAlignment="1">
      <alignment horizontal="center" vertical="center"/>
    </xf>
    <xf numFmtId="38" fontId="1" fillId="0" borderId="41" xfId="34" applyFont="1" applyFill="1" applyBorder="1" applyAlignment="1">
      <alignment horizontal="center" vertical="center"/>
    </xf>
    <xf numFmtId="38" fontId="1" fillId="0" borderId="42" xfId="34" applyFont="1" applyFill="1" applyBorder="1" applyAlignment="1">
      <alignment horizontal="center" vertical="center"/>
    </xf>
    <xf numFmtId="38" fontId="1" fillId="0" borderId="43" xfId="34" applyFont="1" applyFill="1" applyBorder="1" applyAlignment="1">
      <alignment horizontal="center" vertical="center"/>
    </xf>
    <xf numFmtId="38" fontId="1" fillId="0" borderId="44" xfId="34" applyFont="1" applyFill="1" applyBorder="1" applyAlignment="1">
      <alignment horizontal="center" vertical="center"/>
    </xf>
    <xf numFmtId="38" fontId="1" fillId="0" borderId="45" xfId="34" applyFont="1" applyFill="1" applyBorder="1" applyAlignment="1">
      <alignment horizontal="center" vertical="center"/>
    </xf>
    <xf numFmtId="38" fontId="1" fillId="0" borderId="46" xfId="34" applyFont="1" applyFill="1" applyBorder="1" applyAlignment="1">
      <alignment horizontal="center" vertical="center"/>
    </xf>
    <xf numFmtId="38" fontId="1" fillId="0" borderId="47" xfId="34" applyFont="1" applyFill="1" applyBorder="1" applyAlignment="1">
      <alignment horizontal="center" vertical="center"/>
    </xf>
    <xf numFmtId="38" fontId="1" fillId="0" borderId="48" xfId="34" applyFont="1" applyFill="1" applyBorder="1" applyAlignment="1">
      <alignment horizontal="center" vertical="center"/>
    </xf>
    <xf numFmtId="38" fontId="1" fillId="0" borderId="49" xfId="34" applyFont="1" applyFill="1" applyBorder="1" applyAlignment="1">
      <alignment horizontal="center" vertical="center"/>
    </xf>
    <xf numFmtId="0" fontId="1" fillId="0" borderId="0" xfId="0" applyFont="1" applyBorder="1" applyAlignment="1">
      <alignment horizontal="center" vertical="center"/>
    </xf>
    <xf numFmtId="0" fontId="1" fillId="0" borderId="12" xfId="44" applyFont="1" applyBorder="1" applyAlignment="1">
      <alignment horizontal="center" vertical="center"/>
    </xf>
    <xf numFmtId="176" fontId="1" fillId="0" borderId="27" xfId="28" applyNumberFormat="1" applyFont="1" applyBorder="1" applyAlignment="1">
      <alignment horizontal="center" vertical="center"/>
    </xf>
    <xf numFmtId="38" fontId="1" fillId="0" borderId="50" xfId="34" applyFont="1" applyFill="1" applyBorder="1" applyAlignment="1">
      <alignment horizontal="center" vertical="center"/>
    </xf>
    <xf numFmtId="38" fontId="1" fillId="0" borderId="12" xfId="34" applyFont="1" applyFill="1" applyBorder="1" applyAlignment="1">
      <alignment horizontal="center" vertical="center"/>
    </xf>
    <xf numFmtId="0" fontId="1" fillId="0" borderId="0" xfId="44" applyFont="1" applyBorder="1" applyAlignment="1">
      <alignment horizontal="left" vertical="center"/>
    </xf>
    <xf numFmtId="38" fontId="1" fillId="0" borderId="51" xfId="34" applyFont="1" applyFill="1" applyBorder="1" applyAlignment="1">
      <alignment horizontal="center" vertical="center"/>
    </xf>
    <xf numFmtId="38" fontId="1" fillId="0" borderId="52" xfId="34" applyFont="1" applyFill="1" applyBorder="1" applyAlignment="1">
      <alignment horizontal="center" vertical="center"/>
    </xf>
    <xf numFmtId="0" fontId="1" fillId="0" borderId="16" xfId="44" applyFont="1" applyBorder="1" applyAlignment="1">
      <alignment horizontal="center" vertical="center" wrapText="1"/>
    </xf>
    <xf numFmtId="176" fontId="1" fillId="0" borderId="17" xfId="28" applyNumberFormat="1" applyFont="1" applyBorder="1" applyAlignment="1">
      <alignment horizontal="center" vertical="center" wrapText="1"/>
    </xf>
    <xf numFmtId="0" fontId="1" fillId="0" borderId="19" xfId="44" applyFont="1" applyBorder="1" applyAlignment="1">
      <alignment horizontal="center" vertical="center" wrapText="1"/>
    </xf>
    <xf numFmtId="176" fontId="1" fillId="0" borderId="20" xfId="28" applyNumberFormat="1" applyFont="1" applyBorder="1" applyAlignment="1">
      <alignment horizontal="center" vertical="center" wrapText="1"/>
    </xf>
    <xf numFmtId="38" fontId="1" fillId="0" borderId="53" xfId="34" applyFont="1" applyFill="1" applyBorder="1" applyAlignment="1">
      <alignment horizontal="center" vertical="center"/>
    </xf>
    <xf numFmtId="38" fontId="1" fillId="0" borderId="54" xfId="34" applyFont="1" applyFill="1" applyBorder="1" applyAlignment="1">
      <alignment horizontal="center" vertical="center"/>
    </xf>
    <xf numFmtId="38" fontId="1" fillId="0" borderId="55" xfId="34" applyFont="1" applyFill="1" applyBorder="1" applyAlignment="1">
      <alignment horizontal="center" vertical="center"/>
    </xf>
    <xf numFmtId="176" fontId="1" fillId="0" borderId="24" xfId="28" applyNumberFormat="1" applyFont="1" applyBorder="1" applyAlignment="1">
      <alignment horizontal="center" vertical="center"/>
    </xf>
    <xf numFmtId="9" fontId="1" fillId="0" borderId="56" xfId="28" applyFont="1" applyBorder="1" applyAlignment="1">
      <alignment horizontal="center" vertical="center"/>
    </xf>
    <xf numFmtId="0" fontId="1" fillId="0" borderId="57" xfId="44" applyFont="1" applyBorder="1" applyAlignment="1">
      <alignment horizontal="center" vertical="center"/>
    </xf>
    <xf numFmtId="38" fontId="1" fillId="0" borderId="58" xfId="34" applyFont="1" applyFill="1" applyBorder="1" applyAlignment="1">
      <alignment horizontal="center" vertical="center"/>
    </xf>
    <xf numFmtId="0" fontId="1" fillId="0" borderId="59" xfId="0" applyFont="1" applyBorder="1" applyAlignment="1">
      <alignment horizontal="center" vertical="center"/>
    </xf>
    <xf numFmtId="0" fontId="1" fillId="0" borderId="0" xfId="44" applyFont="1" applyBorder="1" applyAlignment="1">
      <alignment horizontal="center" vertical="center" wrapText="1"/>
    </xf>
    <xf numFmtId="0" fontId="0" fillId="0" borderId="14" xfId="44" applyFont="1" applyBorder="1" applyAlignment="1">
      <alignment horizontal="center" vertical="center"/>
    </xf>
    <xf numFmtId="38" fontId="1" fillId="0" borderId="12" xfId="34" applyFont="1" applyBorder="1" applyAlignment="1">
      <alignment horizontal="center" vertical="center"/>
    </xf>
    <xf numFmtId="38" fontId="1" fillId="0" borderId="60" xfId="34" applyFont="1" applyFill="1" applyBorder="1" applyAlignment="1">
      <alignment horizontal="center" vertical="center"/>
    </xf>
    <xf numFmtId="38" fontId="1" fillId="0" borderId="61" xfId="34" applyFont="1" applyFill="1" applyBorder="1" applyAlignment="1">
      <alignment horizontal="center" vertical="center"/>
    </xf>
    <xf numFmtId="38" fontId="1" fillId="0" borderId="62" xfId="34" applyFont="1" applyFill="1" applyBorder="1" applyAlignment="1">
      <alignment horizontal="center" vertical="center"/>
    </xf>
    <xf numFmtId="38" fontId="1" fillId="0" borderId="63" xfId="34" applyFont="1" applyFill="1" applyBorder="1" applyAlignment="1">
      <alignment horizontal="center" vertical="center"/>
    </xf>
    <xf numFmtId="38" fontId="1" fillId="0" borderId="64" xfId="34" applyFont="1" applyFill="1" applyBorder="1" applyAlignment="1">
      <alignment horizontal="center" vertical="center"/>
    </xf>
    <xf numFmtId="38" fontId="1" fillId="0" borderId="65" xfId="34" applyFont="1" applyFill="1" applyBorder="1" applyAlignment="1">
      <alignment horizontal="center" vertical="center"/>
    </xf>
    <xf numFmtId="38" fontId="1" fillId="0" borderId="66" xfId="34" applyFont="1" applyFill="1" applyBorder="1" applyAlignment="1">
      <alignment horizontal="center" vertical="center"/>
    </xf>
    <xf numFmtId="38" fontId="1" fillId="0" borderId="67" xfId="34" applyFont="1" applyFill="1" applyBorder="1" applyAlignment="1">
      <alignment horizontal="center" vertical="center"/>
    </xf>
    <xf numFmtId="38" fontId="1" fillId="0" borderId="68" xfId="34" applyFont="1" applyFill="1" applyBorder="1" applyAlignment="1">
      <alignment horizontal="center" vertical="center"/>
    </xf>
    <xf numFmtId="38" fontId="0" fillId="0" borderId="69" xfId="34" applyFont="1" applyBorder="1" applyAlignment="1">
      <alignment horizontal="center" vertical="center"/>
    </xf>
    <xf numFmtId="38" fontId="0" fillId="0" borderId="70" xfId="34" applyFont="1" applyBorder="1" applyAlignment="1">
      <alignment horizontal="center" vertical="center"/>
    </xf>
    <xf numFmtId="38" fontId="0" fillId="0" borderId="36" xfId="34" applyFont="1" applyBorder="1" applyAlignment="1">
      <alignment horizontal="center" vertical="center"/>
    </xf>
    <xf numFmtId="38" fontId="0" fillId="0" borderId="71" xfId="34" applyFont="1" applyBorder="1" applyAlignment="1">
      <alignment horizontal="center" vertical="center"/>
    </xf>
    <xf numFmtId="177" fontId="1" fillId="0" borderId="60" xfId="34" applyNumberFormat="1" applyFont="1" applyFill="1" applyBorder="1" applyAlignment="1">
      <alignment horizontal="center" vertical="center"/>
    </xf>
    <xf numFmtId="177" fontId="1" fillId="0" borderId="26" xfId="34" applyNumberFormat="1" applyFont="1" applyFill="1" applyBorder="1" applyAlignment="1">
      <alignment horizontal="center" vertical="center"/>
    </xf>
    <xf numFmtId="177" fontId="1" fillId="0" borderId="61" xfId="34" applyNumberFormat="1" applyFont="1" applyFill="1" applyBorder="1" applyAlignment="1">
      <alignment horizontal="center" vertical="center"/>
    </xf>
    <xf numFmtId="177" fontId="1" fillId="0" borderId="15" xfId="34" applyNumberFormat="1" applyFont="1" applyFill="1" applyBorder="1" applyAlignment="1">
      <alignment horizontal="center" vertical="center"/>
    </xf>
    <xf numFmtId="177" fontId="1" fillId="0" borderId="62" xfId="34" applyNumberFormat="1" applyFont="1" applyFill="1" applyBorder="1" applyAlignment="1">
      <alignment horizontal="center" vertical="center"/>
    </xf>
    <xf numFmtId="177" fontId="1" fillId="0" borderId="23" xfId="34" applyNumberFormat="1" applyFont="1" applyFill="1" applyBorder="1" applyAlignment="1">
      <alignment horizontal="center" vertical="center"/>
    </xf>
    <xf numFmtId="177" fontId="1" fillId="0" borderId="63" xfId="34" applyNumberFormat="1" applyFont="1" applyFill="1" applyBorder="1" applyAlignment="1">
      <alignment horizontal="center" vertical="center"/>
    </xf>
    <xf numFmtId="177" fontId="1" fillId="0" borderId="72" xfId="34" applyNumberFormat="1" applyFont="1" applyFill="1" applyBorder="1" applyAlignment="1">
      <alignment horizontal="center" vertical="center"/>
    </xf>
    <xf numFmtId="177" fontId="1" fillId="0" borderId="64" xfId="34" applyNumberFormat="1" applyFont="1" applyFill="1" applyBorder="1" applyAlignment="1">
      <alignment horizontal="center" vertical="center"/>
    </xf>
    <xf numFmtId="177" fontId="1" fillId="0" borderId="73" xfId="34" applyNumberFormat="1" applyFont="1" applyFill="1" applyBorder="1" applyAlignment="1">
      <alignment horizontal="center" vertical="center"/>
    </xf>
    <xf numFmtId="177" fontId="1" fillId="0" borderId="65" xfId="34" applyNumberFormat="1" applyFont="1" applyFill="1" applyBorder="1" applyAlignment="1">
      <alignment horizontal="center" vertical="center"/>
    </xf>
    <xf numFmtId="177" fontId="0" fillId="0" borderId="64" xfId="34" applyNumberFormat="1" applyFont="1" applyBorder="1" applyAlignment="1">
      <alignment horizontal="center" vertical="center"/>
    </xf>
    <xf numFmtId="177" fontId="0" fillId="0" borderId="21" xfId="34" applyNumberFormat="1" applyFont="1" applyBorder="1" applyAlignment="1">
      <alignment horizontal="center" vertical="center"/>
    </xf>
    <xf numFmtId="177" fontId="0" fillId="0" borderId="74" xfId="34" applyNumberFormat="1" applyFont="1" applyBorder="1" applyAlignment="1">
      <alignment horizontal="center" vertical="center"/>
    </xf>
    <xf numFmtId="177" fontId="0" fillId="0" borderId="75" xfId="34" applyNumberFormat="1" applyFont="1" applyBorder="1" applyAlignment="1">
      <alignment horizontal="center" vertical="center"/>
    </xf>
    <xf numFmtId="177" fontId="1" fillId="0" borderId="66" xfId="34" applyNumberFormat="1" applyFont="1" applyFill="1" applyBorder="1" applyAlignment="1">
      <alignment horizontal="center" vertical="center"/>
    </xf>
    <xf numFmtId="177" fontId="1" fillId="0" borderId="76" xfId="34" applyNumberFormat="1" applyFont="1" applyFill="1" applyBorder="1" applyAlignment="1">
      <alignment horizontal="center" vertical="center"/>
    </xf>
    <xf numFmtId="177" fontId="1" fillId="0" borderId="77" xfId="34" applyNumberFormat="1" applyFont="1" applyFill="1" applyBorder="1" applyAlignment="1">
      <alignment horizontal="center" vertical="center"/>
    </xf>
    <xf numFmtId="177" fontId="1" fillId="0" borderId="67" xfId="34" applyNumberFormat="1" applyFont="1" applyFill="1" applyBorder="1" applyAlignment="1">
      <alignment horizontal="center" vertical="center"/>
    </xf>
    <xf numFmtId="177" fontId="1" fillId="0" borderId="78" xfId="34" applyNumberFormat="1" applyFont="1" applyFill="1" applyBorder="1" applyAlignment="1">
      <alignment horizontal="center" vertical="center"/>
    </xf>
    <xf numFmtId="177" fontId="1" fillId="0" borderId="68" xfId="34" applyNumberFormat="1" applyFont="1" applyFill="1" applyBorder="1" applyAlignment="1">
      <alignment horizontal="center" vertical="center"/>
    </xf>
    <xf numFmtId="177" fontId="1" fillId="0" borderId="79" xfId="34" applyNumberFormat="1" applyFont="1" applyFill="1" applyBorder="1" applyAlignment="1">
      <alignment horizontal="center" vertical="center"/>
    </xf>
    <xf numFmtId="9" fontId="1" fillId="0" borderId="31" xfId="44" applyNumberFormat="1" applyFont="1" applyBorder="1" applyAlignment="1">
      <alignment horizontal="center" vertical="center" wrapText="1"/>
    </xf>
    <xf numFmtId="0" fontId="0" fillId="0" borderId="15" xfId="44" applyFont="1" applyBorder="1" applyAlignment="1">
      <alignment horizontal="center" vertical="center"/>
    </xf>
    <xf numFmtId="9" fontId="1" fillId="0" borderId="33" xfId="28" applyFont="1" applyBorder="1" applyAlignment="1">
      <alignment horizontal="center" vertical="center" wrapText="1"/>
    </xf>
    <xf numFmtId="38" fontId="1" fillId="0" borderId="57" xfId="34" applyFont="1" applyFill="1" applyBorder="1" applyAlignment="1">
      <alignment horizontal="center" vertical="center"/>
    </xf>
    <xf numFmtId="38" fontId="1" fillId="0" borderId="77" xfId="34" applyFont="1" applyFill="1" applyBorder="1" applyAlignment="1">
      <alignment horizontal="center" vertical="center"/>
    </xf>
    <xf numFmtId="38" fontId="1" fillId="0" borderId="81" xfId="34" applyFont="1" applyFill="1" applyBorder="1" applyAlignment="1">
      <alignment horizontal="center" vertical="center"/>
    </xf>
    <xf numFmtId="38" fontId="1" fillId="0" borderId="82" xfId="34" applyFont="1" applyFill="1" applyBorder="1" applyAlignment="1">
      <alignment horizontal="center" vertical="center"/>
    </xf>
    <xf numFmtId="38" fontId="1" fillId="0" borderId="83" xfId="34" applyFont="1" applyFill="1" applyBorder="1" applyAlignment="1">
      <alignment horizontal="center" vertical="center"/>
    </xf>
    <xf numFmtId="38" fontId="1" fillId="0" borderId="84" xfId="34" applyFont="1" applyFill="1" applyBorder="1" applyAlignment="1">
      <alignment horizontal="center" vertical="center"/>
    </xf>
    <xf numFmtId="38" fontId="1" fillId="0" borderId="85" xfId="34" applyFont="1" applyFill="1" applyBorder="1" applyAlignment="1">
      <alignment horizontal="center" vertical="center"/>
    </xf>
    <xf numFmtId="2" fontId="1" fillId="0" borderId="0" xfId="44" applyNumberFormat="1" applyFont="1" applyBorder="1" applyAlignment="1">
      <alignment horizontal="center" vertical="center"/>
    </xf>
    <xf numFmtId="0" fontId="1" fillId="0" borderId="84" xfId="44" applyFont="1" applyBorder="1" applyAlignment="1">
      <alignment horizontal="center" vertical="center"/>
    </xf>
    <xf numFmtId="0" fontId="1" fillId="0" borderId="86" xfId="0" applyFont="1" applyBorder="1" applyAlignment="1">
      <alignment horizontal="center" vertical="center"/>
    </xf>
    <xf numFmtId="38" fontId="0" fillId="0" borderId="15" xfId="34" applyFont="1" applyFill="1" applyBorder="1" applyAlignment="1">
      <alignment horizontal="center" vertical="center"/>
    </xf>
    <xf numFmtId="38" fontId="0" fillId="0" borderId="23" xfId="34" applyFont="1" applyFill="1" applyBorder="1" applyAlignment="1">
      <alignment horizontal="center" vertical="center"/>
    </xf>
    <xf numFmtId="38" fontId="1" fillId="0" borderId="0" xfId="34" applyFont="1" applyBorder="1" applyAlignment="1">
      <alignment horizontal="center" vertical="center"/>
    </xf>
    <xf numFmtId="0" fontId="3" fillId="0" borderId="0" xfId="44" applyFill="1">
      <alignment vertical="center"/>
    </xf>
    <xf numFmtId="0" fontId="0" fillId="0" borderId="68" xfId="0" applyFill="1" applyBorder="1" applyAlignment="1">
      <alignment horizontal="center" vertical="center"/>
    </xf>
    <xf numFmtId="38" fontId="0" fillId="0" borderId="64" xfId="34" applyFont="1" applyFill="1" applyBorder="1" applyAlignment="1">
      <alignment horizontal="center" vertical="center"/>
    </xf>
    <xf numFmtId="38" fontId="0" fillId="0" borderId="74" xfId="34" applyFont="1" applyFill="1" applyBorder="1" applyAlignment="1">
      <alignment horizontal="center" vertical="center"/>
    </xf>
    <xf numFmtId="0" fontId="0" fillId="0" borderId="59" xfId="0" applyFill="1" applyBorder="1" applyAlignment="1">
      <alignment horizontal="center" vertical="center"/>
    </xf>
    <xf numFmtId="0" fontId="0" fillId="0" borderId="0" xfId="0" applyBorder="1" applyAlignment="1">
      <alignment horizontal="center" vertical="center"/>
    </xf>
    <xf numFmtId="0" fontId="3" fillId="0" borderId="0" xfId="44"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21" fillId="0" borderId="98" xfId="44" applyFont="1" applyBorder="1">
      <alignment vertical="center"/>
    </xf>
    <xf numFmtId="0" fontId="0" fillId="0" borderId="99" xfId="0" applyFont="1" applyBorder="1" applyAlignment="1">
      <alignment horizontal="center" vertical="center" wrapText="1"/>
    </xf>
    <xf numFmtId="38" fontId="0" fillId="0" borderId="10" xfId="34" applyFont="1" applyBorder="1" applyAlignment="1">
      <alignment horizontal="center" vertical="center" wrapText="1"/>
    </xf>
    <xf numFmtId="0" fontId="0" fillId="0" borderId="59" xfId="0" applyFont="1" applyBorder="1" applyAlignment="1">
      <alignment horizontal="center" vertical="center" wrapText="1"/>
    </xf>
    <xf numFmtId="38" fontId="0" fillId="0" borderId="12" xfId="34" applyFont="1" applyBorder="1" applyAlignment="1">
      <alignment horizontal="center" vertical="center" wrapText="1"/>
    </xf>
    <xf numFmtId="38" fontId="1" fillId="0" borderId="75" xfId="34" applyFont="1" applyFill="1" applyBorder="1" applyAlignment="1">
      <alignment horizontal="center" vertical="center"/>
    </xf>
    <xf numFmtId="177" fontId="1" fillId="0" borderId="100" xfId="34" applyNumberFormat="1" applyFont="1" applyFill="1" applyBorder="1" applyAlignment="1">
      <alignment horizontal="center" vertical="center"/>
    </xf>
    <xf numFmtId="177" fontId="1" fillId="0" borderId="101" xfId="34" applyNumberFormat="1" applyFont="1" applyFill="1" applyBorder="1" applyAlignment="1">
      <alignment horizontal="center" vertical="center"/>
    </xf>
    <xf numFmtId="177" fontId="1" fillId="0" borderId="102" xfId="34" applyNumberFormat="1" applyFont="1" applyFill="1" applyBorder="1" applyAlignment="1">
      <alignment horizontal="center" vertical="center"/>
    </xf>
    <xf numFmtId="177" fontId="1" fillId="0" borderId="87" xfId="34" applyNumberFormat="1" applyFont="1" applyFill="1" applyBorder="1" applyAlignment="1">
      <alignment horizontal="center" vertical="center"/>
    </xf>
    <xf numFmtId="9" fontId="1" fillId="0" borderId="103" xfId="28" applyFont="1" applyBorder="1" applyAlignment="1">
      <alignment horizontal="center" vertical="center"/>
    </xf>
    <xf numFmtId="0" fontId="0" fillId="0" borderId="104" xfId="44" applyFont="1" applyBorder="1" applyAlignment="1">
      <alignment horizontal="center" vertical="center"/>
    </xf>
    <xf numFmtId="38" fontId="1" fillId="0" borderId="105" xfId="34" applyFont="1" applyFill="1" applyBorder="1" applyAlignment="1">
      <alignment horizontal="center" vertical="center"/>
    </xf>
    <xf numFmtId="38" fontId="1" fillId="0" borderId="106" xfId="34" applyFont="1" applyFill="1" applyBorder="1" applyAlignment="1">
      <alignment horizontal="center" vertical="center"/>
    </xf>
    <xf numFmtId="38" fontId="0" fillId="0" borderId="104" xfId="34" applyFont="1" applyFill="1" applyBorder="1" applyAlignment="1">
      <alignment horizontal="center" vertical="center"/>
    </xf>
    <xf numFmtId="38" fontId="1" fillId="0" borderId="107" xfId="34" applyFont="1" applyFill="1" applyBorder="1" applyAlignment="1">
      <alignment horizontal="center" vertical="center"/>
    </xf>
    <xf numFmtId="177" fontId="1" fillId="0" borderId="108" xfId="34" applyNumberFormat="1" applyFont="1" applyFill="1" applyBorder="1" applyAlignment="1">
      <alignment horizontal="center" vertical="center"/>
    </xf>
    <xf numFmtId="177" fontId="1" fillId="0" borderId="109" xfId="34" applyNumberFormat="1" applyFont="1" applyFill="1" applyBorder="1" applyAlignment="1">
      <alignment horizontal="center" vertical="center"/>
    </xf>
    <xf numFmtId="0" fontId="0" fillId="0" borderId="0" xfId="44" applyFont="1" applyBorder="1" applyAlignment="1">
      <alignment horizontal="left" vertical="center"/>
    </xf>
    <xf numFmtId="0" fontId="1" fillId="0" borderId="110" xfId="44" applyFont="1" applyBorder="1" applyAlignment="1">
      <alignment horizontal="center" vertical="center"/>
    </xf>
    <xf numFmtId="176" fontId="1" fillId="0" borderId="33" xfId="28" applyNumberFormat="1" applyFont="1" applyBorder="1" applyAlignment="1">
      <alignment horizontal="center" vertical="center"/>
    </xf>
    <xf numFmtId="0" fontId="0" fillId="0" borderId="16" xfId="44" applyFont="1" applyBorder="1" applyAlignment="1">
      <alignment horizontal="center" vertical="center" wrapText="1"/>
    </xf>
    <xf numFmtId="0" fontId="1" fillId="0" borderId="110" xfId="44" applyFont="1" applyBorder="1" applyAlignment="1">
      <alignment horizontal="center" vertical="center" wrapText="1"/>
    </xf>
    <xf numFmtId="0" fontId="0" fillId="0" borderId="16" xfId="44" applyFont="1" applyBorder="1" applyAlignment="1">
      <alignment horizontal="center" vertical="center"/>
    </xf>
    <xf numFmtId="0" fontId="1" fillId="0" borderId="111" xfId="44" applyFont="1" applyBorder="1" applyAlignment="1">
      <alignment horizontal="center" vertical="center"/>
    </xf>
    <xf numFmtId="0" fontId="1" fillId="0" borderId="112" xfId="44" applyFont="1" applyBorder="1" applyAlignment="1">
      <alignment horizontal="center" vertical="center"/>
    </xf>
    <xf numFmtId="0" fontId="0" fillId="0" borderId="111" xfId="44" applyFont="1" applyBorder="1" applyAlignment="1">
      <alignment horizontal="center" vertical="center"/>
    </xf>
    <xf numFmtId="0" fontId="1" fillId="0" borderId="113" xfId="44" applyFont="1" applyBorder="1" applyAlignment="1">
      <alignment horizontal="center" vertical="center"/>
    </xf>
    <xf numFmtId="0" fontId="1" fillId="0" borderId="111" xfId="44" applyFont="1" applyBorder="1" applyAlignment="1">
      <alignment horizontal="center" vertical="center" wrapText="1"/>
    </xf>
    <xf numFmtId="0" fontId="1" fillId="0" borderId="113" xfId="44" applyFont="1" applyBorder="1" applyAlignment="1">
      <alignment horizontal="center" vertical="center" wrapText="1"/>
    </xf>
    <xf numFmtId="0" fontId="1" fillId="0" borderId="112" xfId="44" applyFont="1" applyBorder="1" applyAlignment="1">
      <alignment horizontal="center" vertical="center" wrapText="1"/>
    </xf>
    <xf numFmtId="0" fontId="3" fillId="0" borderId="0" xfId="44" applyProtection="1">
      <alignment vertical="center"/>
      <protection locked="0"/>
    </xf>
    <xf numFmtId="0" fontId="3" fillId="0" borderId="88" xfId="44" applyBorder="1" applyProtection="1">
      <alignment vertical="center"/>
      <protection locked="0"/>
    </xf>
    <xf numFmtId="0" fontId="3" fillId="0" borderId="89" xfId="44" applyBorder="1" applyProtection="1">
      <alignment vertical="center"/>
      <protection locked="0"/>
    </xf>
    <xf numFmtId="0" fontId="3" fillId="0" borderId="90" xfId="44" applyBorder="1" applyProtection="1">
      <alignment vertical="center"/>
      <protection locked="0"/>
    </xf>
    <xf numFmtId="0" fontId="3" fillId="0" borderId="91" xfId="44" applyBorder="1" applyProtection="1">
      <alignment vertical="center"/>
      <protection locked="0"/>
    </xf>
    <xf numFmtId="0" fontId="20" fillId="0" borderId="0" xfId="44" applyFont="1" applyBorder="1" applyProtection="1">
      <alignment vertical="center"/>
      <protection locked="0"/>
    </xf>
    <xf numFmtId="0" fontId="3" fillId="0" borderId="0" xfId="44" applyBorder="1" applyProtection="1">
      <alignment vertical="center"/>
      <protection locked="0"/>
    </xf>
    <xf numFmtId="0" fontId="3" fillId="0" borderId="92" xfId="44" applyBorder="1" applyProtection="1">
      <alignment vertical="center"/>
      <protection locked="0"/>
    </xf>
    <xf numFmtId="0" fontId="0" fillId="0" borderId="0" xfId="0" applyFill="1" applyBorder="1" applyAlignment="1" applyProtection="1">
      <alignment vertical="center"/>
      <protection locked="0"/>
    </xf>
    <xf numFmtId="0" fontId="0" fillId="0" borderId="92" xfId="0" applyFill="1" applyBorder="1" applyAlignment="1" applyProtection="1">
      <alignment vertical="center"/>
      <protection locked="0"/>
    </xf>
    <xf numFmtId="38" fontId="3" fillId="0" borderId="80" xfId="34" applyFont="1" applyBorder="1" applyAlignment="1" applyProtection="1">
      <alignment vertical="center"/>
      <protection locked="0"/>
    </xf>
    <xf numFmtId="0" fontId="0" fillId="0" borderId="87" xfId="0" applyBorder="1" applyAlignment="1" applyProtection="1">
      <alignment horizontal="left" vertical="center"/>
      <protection locked="0"/>
    </xf>
    <xf numFmtId="0" fontId="0" fillId="0" borderId="0" xfId="0" applyBorder="1" applyAlignment="1" applyProtection="1">
      <alignment horizontal="left" vertical="center"/>
      <protection locked="0"/>
    </xf>
    <xf numFmtId="177" fontId="0" fillId="25" borderId="80" xfId="0" applyNumberFormat="1" applyFill="1" applyBorder="1" applyAlignment="1" applyProtection="1">
      <alignment horizontal="right" vertical="center"/>
      <protection locked="0"/>
    </xf>
    <xf numFmtId="0" fontId="0" fillId="0" borderId="92" xfId="0" applyBorder="1" applyAlignment="1" applyProtection="1">
      <alignment horizontal="left" vertical="center"/>
      <protection locked="0"/>
    </xf>
    <xf numFmtId="0" fontId="3" fillId="0" borderId="0" xfId="44" applyFill="1" applyBorder="1" applyAlignment="1" applyProtection="1">
      <alignment horizontal="center" vertical="center"/>
      <protection locked="0"/>
    </xf>
    <xf numFmtId="38" fontId="3" fillId="0" borderId="0" xfId="34" applyFont="1" applyFill="1" applyBorder="1" applyAlignment="1" applyProtection="1">
      <alignment vertical="center"/>
      <protection locked="0"/>
    </xf>
    <xf numFmtId="0" fontId="0" fillId="0" borderId="0" xfId="0" applyFill="1" applyBorder="1" applyAlignment="1" applyProtection="1">
      <alignment horizontal="left" vertical="center"/>
      <protection locked="0"/>
    </xf>
    <xf numFmtId="0" fontId="3" fillId="0" borderId="93" xfId="44" applyBorder="1" applyProtection="1">
      <alignment vertical="center"/>
      <protection locked="0"/>
    </xf>
    <xf numFmtId="0" fontId="3" fillId="0" borderId="94" xfId="44" applyBorder="1" applyProtection="1">
      <alignment vertical="center"/>
      <protection locked="0"/>
    </xf>
    <xf numFmtId="0" fontId="3" fillId="0" borderId="95" xfId="44" applyBorder="1" applyProtection="1">
      <alignment vertical="center"/>
      <protection locked="0"/>
    </xf>
    <xf numFmtId="0" fontId="3" fillId="0" borderId="0" xfId="44" applyAlignment="1" applyProtection="1">
      <alignment horizontal="right" vertical="top"/>
      <protection locked="0"/>
    </xf>
    <xf numFmtId="0" fontId="3" fillId="0" borderId="0" xfId="44" applyAlignment="1" applyProtection="1">
      <alignment horizontal="left" vertical="center"/>
      <protection locked="0"/>
    </xf>
    <xf numFmtId="0" fontId="3" fillId="0" borderId="0" xfId="44" applyAlignment="1" applyProtection="1">
      <alignment vertical="top" wrapText="1"/>
      <protection locked="0"/>
    </xf>
    <xf numFmtId="0" fontId="0" fillId="0" borderId="0" xfId="0" applyAlignment="1" applyProtection="1">
      <alignment vertical="top" wrapText="1"/>
      <protection locked="0"/>
    </xf>
    <xf numFmtId="38" fontId="0" fillId="26" borderId="0" xfId="0" applyNumberFormat="1" applyFill="1" applyBorder="1" applyAlignment="1" applyProtection="1">
      <alignment horizontal="right" vertical="center"/>
      <protection locked="0"/>
    </xf>
    <xf numFmtId="177" fontId="0" fillId="25" borderId="0" xfId="0" applyNumberFormat="1" applyFill="1" applyBorder="1" applyAlignment="1" applyProtection="1">
      <alignment horizontal="right" vertical="center"/>
      <protection locked="0"/>
    </xf>
    <xf numFmtId="38" fontId="0" fillId="26" borderId="80" xfId="0" applyNumberFormat="1" applyFill="1" applyBorder="1" applyAlignment="1" applyProtection="1">
      <alignment horizontal="right" vertical="center"/>
    </xf>
    <xf numFmtId="0" fontId="1" fillId="0" borderId="86" xfId="0" applyFont="1" applyBorder="1" applyAlignment="1">
      <alignment horizontal="center" vertical="center"/>
    </xf>
    <xf numFmtId="0" fontId="1" fillId="0" borderId="84" xfId="0" applyFont="1" applyBorder="1" applyAlignment="1">
      <alignment horizontal="center" vertical="center"/>
    </xf>
    <xf numFmtId="0" fontId="0" fillId="0" borderId="140" xfId="44" applyFont="1" applyBorder="1" applyAlignment="1">
      <alignment horizontal="center" vertical="center" wrapText="1"/>
    </xf>
    <xf numFmtId="0" fontId="0" fillId="0" borderId="158" xfId="44" applyFont="1" applyBorder="1" applyAlignment="1">
      <alignment horizontal="center" vertical="center"/>
    </xf>
    <xf numFmtId="176" fontId="1" fillId="0" borderId="69" xfId="28" applyNumberFormat="1" applyFont="1" applyBorder="1" applyAlignment="1">
      <alignment horizontal="center" vertical="center"/>
    </xf>
    <xf numFmtId="0" fontId="0" fillId="0" borderId="23" xfId="44" applyFont="1" applyBorder="1" applyAlignment="1">
      <alignment horizontal="center" vertical="center"/>
    </xf>
    <xf numFmtId="9" fontId="1" fillId="0" borderId="160" xfId="28" applyFont="1" applyBorder="1" applyAlignment="1">
      <alignment horizontal="center" vertical="center"/>
    </xf>
    <xf numFmtId="38" fontId="1" fillId="0" borderId="161" xfId="34" applyFont="1" applyFill="1" applyBorder="1" applyAlignment="1">
      <alignment horizontal="center" vertical="center"/>
    </xf>
    <xf numFmtId="38" fontId="1" fillId="0" borderId="162" xfId="34" applyFont="1" applyFill="1" applyBorder="1" applyAlignment="1">
      <alignment horizontal="center" vertical="center"/>
    </xf>
    <xf numFmtId="38" fontId="0" fillId="0" borderId="44" xfId="34" applyFont="1" applyFill="1" applyBorder="1" applyAlignment="1">
      <alignment horizontal="center" vertical="center"/>
    </xf>
    <xf numFmtId="0" fontId="3" fillId="0" borderId="0" xfId="44" applyAlignment="1" applyProtection="1">
      <alignment vertical="top" wrapText="1"/>
      <protection locked="0"/>
    </xf>
    <xf numFmtId="0" fontId="0" fillId="0" borderId="0" xfId="0" applyAlignment="1" applyProtection="1">
      <alignment vertical="top" wrapText="1"/>
      <protection locked="0"/>
    </xf>
    <xf numFmtId="0" fontId="3" fillId="24" borderId="80" xfId="44" applyFill="1" applyBorder="1" applyAlignment="1" applyProtection="1">
      <alignment horizontal="center" vertical="center"/>
      <protection locked="0"/>
    </xf>
    <xf numFmtId="0" fontId="0" fillId="24" borderId="87" xfId="0" applyFill="1" applyBorder="1" applyAlignment="1" applyProtection="1">
      <alignment vertical="center"/>
      <protection locked="0"/>
    </xf>
    <xf numFmtId="0" fontId="0" fillId="24" borderId="80" xfId="0" applyFill="1" applyBorder="1" applyAlignment="1" applyProtection="1">
      <alignment horizontal="center" vertical="center" wrapText="1"/>
      <protection locked="0"/>
    </xf>
    <xf numFmtId="0" fontId="0" fillId="24" borderId="87" xfId="0" applyFill="1" applyBorder="1" applyAlignment="1" applyProtection="1">
      <alignment horizontal="center" vertical="center"/>
      <protection locked="0"/>
    </xf>
    <xf numFmtId="0" fontId="3" fillId="0" borderId="0" xfId="44"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38" fontId="1" fillId="0" borderId="15" xfId="34" applyFont="1" applyFill="1" applyBorder="1" applyAlignment="1">
      <alignment horizontal="center" vertical="center"/>
    </xf>
    <xf numFmtId="0" fontId="0" fillId="0" borderId="26" xfId="0" applyBorder="1" applyAlignment="1">
      <alignment horizontal="center" vertical="center"/>
    </xf>
    <xf numFmtId="0" fontId="0" fillId="0" borderId="75" xfId="0" applyBorder="1" applyAlignment="1">
      <alignment horizontal="center" vertical="center"/>
    </xf>
    <xf numFmtId="0" fontId="1" fillId="0" borderId="71" xfId="44" applyFont="1" applyBorder="1" applyAlignment="1">
      <alignment horizontal="center" vertical="center"/>
    </xf>
    <xf numFmtId="0" fontId="1" fillId="0" borderId="19" xfId="44" applyFont="1" applyBorder="1" applyAlignment="1">
      <alignment horizontal="center" vertical="center"/>
    </xf>
    <xf numFmtId="0" fontId="1" fillId="0" borderId="144" xfId="44" applyFont="1" applyBorder="1" applyAlignment="1">
      <alignment horizontal="center" vertical="center" wrapText="1"/>
    </xf>
    <xf numFmtId="0" fontId="1" fillId="0" borderId="16" xfId="44" applyFont="1" applyBorder="1" applyAlignment="1">
      <alignment horizontal="center" vertical="center"/>
    </xf>
    <xf numFmtId="0" fontId="1" fillId="0" borderId="81" xfId="44" applyFont="1" applyBorder="1" applyAlignment="1">
      <alignment horizontal="center" vertical="center" wrapText="1"/>
    </xf>
    <xf numFmtId="0" fontId="1" fillId="0" borderId="35" xfId="0" applyFont="1" applyBorder="1" applyAlignment="1">
      <alignment horizontal="center" vertical="center"/>
    </xf>
    <xf numFmtId="0" fontId="1" fillId="0" borderId="85" xfId="44" applyFont="1" applyBorder="1" applyAlignment="1">
      <alignment horizontal="center" vertical="center"/>
    </xf>
    <xf numFmtId="0" fontId="1" fillId="0" borderId="146" xfId="0" applyFont="1" applyBorder="1" applyAlignment="1">
      <alignment horizontal="center" vertical="center"/>
    </xf>
    <xf numFmtId="0" fontId="1" fillId="0" borderId="12" xfId="44" applyFont="1" applyBorder="1" applyAlignment="1">
      <alignment horizontal="center" vertical="center"/>
    </xf>
    <xf numFmtId="0" fontId="1" fillId="0" borderId="147" xfId="44" applyFont="1" applyBorder="1" applyAlignment="1">
      <alignment horizontal="center" vertical="center"/>
    </xf>
    <xf numFmtId="0" fontId="1" fillId="0" borderId="81" xfId="44" applyFont="1" applyBorder="1" applyAlignment="1">
      <alignment horizontal="center" vertical="center"/>
    </xf>
    <xf numFmtId="0" fontId="1" fillId="0" borderId="132" xfId="0" applyFont="1" applyBorder="1" applyAlignment="1">
      <alignment horizontal="center" vertical="center"/>
    </xf>
    <xf numFmtId="0" fontId="1" fillId="0" borderId="127" xfId="44" applyFont="1" applyBorder="1" applyAlignment="1">
      <alignment horizontal="center" vertical="center"/>
    </xf>
    <xf numFmtId="0" fontId="1" fillId="0" borderId="133" xfId="0" applyFont="1" applyBorder="1" applyAlignment="1">
      <alignment horizontal="center" vertical="center"/>
    </xf>
    <xf numFmtId="0" fontId="1" fillId="0" borderId="32" xfId="44" applyFont="1" applyBorder="1" applyAlignment="1">
      <alignment horizontal="center" vertical="center"/>
    </xf>
    <xf numFmtId="0" fontId="1" fillId="0" borderId="135" xfId="44" applyFont="1" applyBorder="1" applyAlignment="1">
      <alignment horizontal="center" vertical="center"/>
    </xf>
    <xf numFmtId="0" fontId="1" fillId="0" borderId="34" xfId="44" applyFont="1" applyBorder="1" applyAlignment="1">
      <alignment horizontal="center" vertical="center"/>
    </xf>
    <xf numFmtId="0" fontId="1" fillId="0" borderId="145" xfId="44" applyFont="1" applyBorder="1" applyAlignment="1">
      <alignment horizontal="center" vertical="center"/>
    </xf>
    <xf numFmtId="0" fontId="1" fillId="0" borderId="110" xfId="44" applyFont="1" applyBorder="1" applyAlignment="1">
      <alignment horizontal="center" vertical="center"/>
    </xf>
    <xf numFmtId="0" fontId="1" fillId="0" borderId="144" xfId="44" applyFont="1" applyBorder="1" applyAlignment="1">
      <alignment horizontal="center" vertical="center"/>
    </xf>
    <xf numFmtId="0" fontId="0" fillId="0" borderId="131" xfId="44" applyFont="1" applyFill="1" applyBorder="1" applyAlignment="1">
      <alignment horizontal="center" vertical="center"/>
    </xf>
    <xf numFmtId="0" fontId="1" fillId="0" borderId="130" xfId="0" applyFont="1" applyBorder="1" applyAlignment="1">
      <alignment horizontal="center" vertical="center"/>
    </xf>
    <xf numFmtId="0" fontId="3" fillId="0" borderId="80" xfId="44" applyFont="1" applyBorder="1" applyAlignment="1">
      <alignment horizontal="center" vertical="center"/>
    </xf>
    <xf numFmtId="0" fontId="0" fillId="0" borderId="148" xfId="0" applyBorder="1" applyAlignment="1">
      <alignment horizontal="center" vertical="center"/>
    </xf>
    <xf numFmtId="0" fontId="0" fillId="0" borderId="87" xfId="0" applyBorder="1" applyAlignment="1">
      <alignment horizontal="center" vertical="center"/>
    </xf>
    <xf numFmtId="0" fontId="1" fillId="0" borderId="84" xfId="44" applyFont="1" applyBorder="1" applyAlignment="1">
      <alignment horizontal="center" vertical="center"/>
    </xf>
    <xf numFmtId="0" fontId="1" fillId="0" borderId="86" xfId="0" applyFont="1" applyBorder="1" applyAlignment="1">
      <alignment horizontal="center" vertical="center"/>
    </xf>
    <xf numFmtId="0" fontId="1" fillId="0" borderId="30" xfId="44" applyFont="1" applyBorder="1" applyAlignment="1">
      <alignment horizontal="center" vertical="center"/>
    </xf>
    <xf numFmtId="0" fontId="1" fillId="0" borderId="134" xfId="44" applyFont="1" applyBorder="1" applyAlignment="1">
      <alignment horizontal="center" vertical="center"/>
    </xf>
    <xf numFmtId="0" fontId="3" fillId="0" borderId="0" xfId="44" applyFont="1" applyAlignment="1">
      <alignment vertical="center" wrapText="1"/>
    </xf>
    <xf numFmtId="0" fontId="0" fillId="0" borderId="0" xfId="0" applyAlignment="1">
      <alignment vertical="center" wrapText="1"/>
    </xf>
    <xf numFmtId="0" fontId="0" fillId="0" borderId="30" xfId="0" applyBorder="1" applyAlignment="1">
      <alignment horizontal="center" vertical="center"/>
    </xf>
    <xf numFmtId="0" fontId="0" fillId="0" borderId="70" xfId="0" applyBorder="1" applyAlignment="1">
      <alignment horizontal="center" vertical="center"/>
    </xf>
    <xf numFmtId="0" fontId="0" fillId="0" borderId="132" xfId="0" applyBorder="1" applyAlignment="1">
      <alignment horizontal="center" vertical="center"/>
    </xf>
    <xf numFmtId="0" fontId="0" fillId="0" borderId="84" xfId="0" applyBorder="1" applyAlignment="1">
      <alignment horizontal="center" vertical="center"/>
    </xf>
    <xf numFmtId="0" fontId="0" fillId="0" borderId="86" xfId="0" applyBorder="1" applyAlignment="1">
      <alignment horizontal="center" vertical="center"/>
    </xf>
    <xf numFmtId="0" fontId="0" fillId="0" borderId="127" xfId="0" applyBorder="1" applyAlignment="1">
      <alignment horizontal="center" vertical="center"/>
    </xf>
    <xf numFmtId="0" fontId="0" fillId="0" borderId="133" xfId="0" applyBorder="1" applyAlignment="1">
      <alignment horizontal="center" vertical="center"/>
    </xf>
    <xf numFmtId="0" fontId="1" fillId="0" borderId="138" xfId="44" applyFont="1" applyBorder="1" applyAlignment="1">
      <alignment horizontal="center" vertical="center"/>
    </xf>
    <xf numFmtId="0" fontId="0" fillId="0" borderId="134" xfId="0" applyBorder="1" applyAlignment="1">
      <alignment horizontal="center" vertical="center"/>
    </xf>
    <xf numFmtId="0" fontId="0" fillId="0" borderId="139" xfId="0" applyBorder="1" applyAlignment="1">
      <alignment horizontal="center" vertical="center"/>
    </xf>
    <xf numFmtId="0" fontId="0" fillId="0" borderId="140" xfId="0" applyBorder="1" applyAlignment="1">
      <alignment horizontal="center" vertical="center"/>
    </xf>
    <xf numFmtId="0" fontId="0" fillId="0" borderId="141" xfId="0" applyBorder="1" applyAlignment="1">
      <alignment horizontal="center" vertical="center"/>
    </xf>
    <xf numFmtId="0" fontId="1" fillId="0" borderId="142" xfId="44" applyFont="1" applyBorder="1" applyAlignment="1">
      <alignment horizontal="center" vertical="center"/>
    </xf>
    <xf numFmtId="0" fontId="1" fillId="0" borderId="143" xfId="44" applyFont="1" applyBorder="1" applyAlignment="1">
      <alignment horizontal="center" vertical="center"/>
    </xf>
    <xf numFmtId="0" fontId="0" fillId="0" borderId="136" xfId="44" applyFont="1" applyBorder="1" applyAlignment="1">
      <alignment horizontal="center" vertical="center"/>
    </xf>
    <xf numFmtId="0" fontId="0" fillId="0" borderId="137" xfId="0" applyBorder="1" applyAlignment="1">
      <alignment horizontal="center" vertical="center"/>
    </xf>
    <xf numFmtId="0" fontId="0" fillId="0" borderId="135" xfId="44" applyFont="1" applyBorder="1" applyAlignment="1">
      <alignment horizontal="center" vertical="center" wrapText="1"/>
    </xf>
    <xf numFmtId="0" fontId="1" fillId="0" borderId="138" xfId="0" applyFont="1" applyBorder="1" applyAlignment="1">
      <alignment horizontal="center" vertical="center"/>
    </xf>
    <xf numFmtId="0" fontId="1" fillId="0" borderId="135" xfId="44" applyFont="1" applyBorder="1" applyAlignment="1">
      <alignment horizontal="center" vertical="center" wrapText="1"/>
    </xf>
    <xf numFmtId="0" fontId="0" fillId="0" borderId="123" xfId="44" applyFont="1" applyBorder="1" applyAlignment="1">
      <alignment horizontal="center" vertical="center"/>
    </xf>
    <xf numFmtId="0" fontId="0" fillId="0" borderId="109" xfId="0" applyBorder="1" applyAlignment="1">
      <alignment horizontal="center" vertical="center"/>
    </xf>
    <xf numFmtId="0" fontId="0" fillId="0" borderId="124" xfId="0" applyBorder="1" applyAlignment="1">
      <alignment horizontal="center" vertical="center"/>
    </xf>
    <xf numFmtId="0" fontId="0" fillId="0" borderId="114" xfId="44" applyFont="1" applyFill="1" applyBorder="1" applyAlignment="1">
      <alignment horizontal="center" vertical="center"/>
    </xf>
    <xf numFmtId="0" fontId="0" fillId="0" borderId="118" xfId="0" applyBorder="1" applyAlignment="1">
      <alignment horizontal="center" vertical="center"/>
    </xf>
    <xf numFmtId="0" fontId="1" fillId="0" borderId="66" xfId="44" applyFont="1" applyBorder="1" applyAlignment="1">
      <alignment horizontal="center" vertical="center" wrapText="1"/>
    </xf>
    <xf numFmtId="0" fontId="1" fillId="0" borderId="66" xfId="44" applyFont="1" applyBorder="1" applyAlignment="1">
      <alignment horizontal="center" vertical="center"/>
    </xf>
    <xf numFmtId="0" fontId="1" fillId="0" borderId="127" xfId="0" applyFont="1" applyBorder="1" applyAlignment="1">
      <alignment horizontal="center" vertical="center"/>
    </xf>
    <xf numFmtId="0" fontId="0" fillId="0" borderId="15" xfId="44" applyFont="1" applyBorder="1" applyAlignment="1">
      <alignment horizontal="center" vertical="center"/>
    </xf>
    <xf numFmtId="0" fontId="1" fillId="0" borderId="14" xfId="0" applyFont="1" applyBorder="1" applyAlignment="1">
      <alignment horizontal="center" vertical="center"/>
    </xf>
    <xf numFmtId="0" fontId="1" fillId="0" borderId="34" xfId="44" applyFont="1" applyBorder="1" applyAlignment="1">
      <alignment horizontal="center" vertical="center" wrapText="1"/>
    </xf>
    <xf numFmtId="0" fontId="1" fillId="0" borderId="114" xfId="44" applyFont="1" applyFill="1" applyBorder="1" applyAlignment="1">
      <alignment horizontal="center" vertical="center"/>
    </xf>
    <xf numFmtId="0" fontId="1" fillId="0" borderId="115" xfId="0" applyFont="1" applyBorder="1" applyAlignment="1">
      <alignment horizontal="center" vertical="center"/>
    </xf>
    <xf numFmtId="0" fontId="1" fillId="0" borderId="116" xfId="0" applyFont="1" applyBorder="1" applyAlignment="1">
      <alignment horizontal="center" vertical="center"/>
    </xf>
    <xf numFmtId="0" fontId="1" fillId="0" borderId="117" xfId="44" applyFont="1" applyFill="1" applyBorder="1" applyAlignment="1">
      <alignment horizontal="center" vertical="center"/>
    </xf>
    <xf numFmtId="0" fontId="1" fillId="0" borderId="118" xfId="0" applyFont="1" applyBorder="1" applyAlignment="1">
      <alignment horizontal="center" vertical="center"/>
    </xf>
    <xf numFmtId="0" fontId="1" fillId="0" borderId="119" xfId="0" applyFont="1" applyBorder="1" applyAlignment="1">
      <alignment horizontal="center" vertical="center"/>
    </xf>
    <xf numFmtId="0" fontId="1" fillId="0" borderId="85" xfId="0" applyFont="1" applyBorder="1" applyAlignment="1">
      <alignment horizontal="center" vertical="center"/>
    </xf>
    <xf numFmtId="0" fontId="1" fillId="0" borderId="120" xfId="0" applyFont="1" applyBorder="1" applyAlignment="1">
      <alignment horizontal="center" vertical="center"/>
    </xf>
    <xf numFmtId="0" fontId="1" fillId="0" borderId="121" xfId="44" applyFont="1" applyFill="1" applyBorder="1" applyAlignment="1">
      <alignment horizontal="center" vertical="center"/>
    </xf>
    <xf numFmtId="0" fontId="1" fillId="0" borderId="122" xfId="0" applyFont="1" applyBorder="1" applyAlignment="1">
      <alignment horizontal="center" vertical="center"/>
    </xf>
    <xf numFmtId="0" fontId="1" fillId="0" borderId="116" xfId="44" applyFont="1" applyFill="1" applyBorder="1" applyAlignment="1">
      <alignment horizontal="center" vertical="center"/>
    </xf>
    <xf numFmtId="0" fontId="1" fillId="0" borderId="125" xfId="0" applyFont="1" applyBorder="1" applyAlignment="1">
      <alignment horizontal="center" vertical="center"/>
    </xf>
    <xf numFmtId="0" fontId="1" fillId="0" borderId="59" xfId="0" applyFont="1" applyBorder="1" applyAlignment="1">
      <alignment horizontal="center" vertical="center"/>
    </xf>
    <xf numFmtId="0" fontId="1" fillId="0" borderId="126" xfId="0" applyFont="1" applyBorder="1" applyAlignment="1">
      <alignment horizontal="center" vertical="center"/>
    </xf>
    <xf numFmtId="0" fontId="1" fillId="0" borderId="32" xfId="44" applyFont="1" applyBorder="1" applyAlignment="1">
      <alignment horizontal="center" vertical="center" wrapText="1"/>
    </xf>
    <xf numFmtId="0" fontId="1" fillId="0" borderId="128" xfId="44" applyFont="1" applyFill="1" applyBorder="1" applyAlignment="1">
      <alignment horizontal="center" vertical="center"/>
    </xf>
    <xf numFmtId="0" fontId="1" fillId="0" borderId="129" xfId="0" applyFont="1" applyBorder="1" applyAlignment="1">
      <alignment horizontal="center" vertical="center"/>
    </xf>
    <xf numFmtId="0" fontId="0" fillId="0" borderId="81" xfId="44" applyFont="1" applyBorder="1" applyAlignment="1">
      <alignment horizontal="center" vertical="center" wrapText="1"/>
    </xf>
    <xf numFmtId="0" fontId="1" fillId="0" borderId="132" xfId="0" applyFont="1" applyBorder="1" applyAlignment="1">
      <alignment horizontal="center" vertical="center" wrapText="1"/>
    </xf>
    <xf numFmtId="0" fontId="3" fillId="0" borderId="127" xfId="44" applyFont="1" applyBorder="1" applyAlignment="1">
      <alignment horizontal="center" vertical="center" wrapText="1"/>
    </xf>
    <xf numFmtId="0" fontId="1" fillId="0" borderId="133" xfId="0" applyFont="1" applyBorder="1" applyAlignment="1">
      <alignment horizontal="center" vertical="center" wrapText="1"/>
    </xf>
    <xf numFmtId="0" fontId="1" fillId="0" borderId="26" xfId="44" applyFont="1" applyBorder="1" applyAlignment="1">
      <alignment horizontal="center" vertical="center"/>
    </xf>
    <xf numFmtId="0" fontId="0" fillId="0" borderId="84" xfId="0" applyFont="1" applyBorder="1" applyAlignment="1">
      <alignment horizontal="center" vertical="center"/>
    </xf>
    <xf numFmtId="0" fontId="1" fillId="0" borderId="84" xfId="0" applyFont="1" applyBorder="1" applyAlignment="1">
      <alignment horizontal="center" vertical="center"/>
    </xf>
    <xf numFmtId="0" fontId="0" fillId="0" borderId="156" xfId="44" applyFont="1" applyBorder="1" applyAlignment="1">
      <alignment horizontal="center" vertical="center"/>
    </xf>
    <xf numFmtId="0" fontId="1" fillId="0" borderId="157" xfId="0" applyFont="1" applyBorder="1" applyAlignment="1">
      <alignment horizontal="center" vertical="center"/>
    </xf>
    <xf numFmtId="0" fontId="0" fillId="0" borderId="19" xfId="44" applyFont="1" applyBorder="1" applyAlignment="1">
      <alignment horizontal="center" vertical="center"/>
    </xf>
    <xf numFmtId="0" fontId="1" fillId="0" borderId="150" xfId="0" applyFont="1" applyBorder="1" applyAlignment="1">
      <alignment horizontal="center" vertical="center"/>
    </xf>
    <xf numFmtId="0" fontId="1" fillId="0" borderId="37" xfId="0" applyFont="1" applyBorder="1" applyAlignment="1">
      <alignment horizontal="center" vertical="center"/>
    </xf>
    <xf numFmtId="0" fontId="1" fillId="0" borderId="132" xfId="0" applyFont="1" applyBorder="1" applyAlignment="1">
      <alignment vertical="center"/>
    </xf>
    <xf numFmtId="0" fontId="1" fillId="0" borderId="84" xfId="44" applyFont="1" applyBorder="1" applyAlignment="1">
      <alignment vertical="center"/>
    </xf>
    <xf numFmtId="0" fontId="1" fillId="0" borderId="86" xfId="0" applyFont="1" applyBorder="1" applyAlignment="1">
      <alignment vertical="center"/>
    </xf>
    <xf numFmtId="0" fontId="1" fillId="0" borderId="127" xfId="0" applyFont="1" applyBorder="1" applyAlignment="1">
      <alignment vertical="center"/>
    </xf>
    <xf numFmtId="0" fontId="1" fillId="0" borderId="133" xfId="0" applyFont="1" applyBorder="1" applyAlignment="1">
      <alignment vertical="center"/>
    </xf>
    <xf numFmtId="0" fontId="0" fillId="0" borderId="85" xfId="0" applyBorder="1" applyAlignment="1">
      <alignment horizontal="center" vertical="center"/>
    </xf>
    <xf numFmtId="0" fontId="0" fillId="0" borderId="120" xfId="0" applyBorder="1" applyAlignment="1">
      <alignment horizontal="center" vertical="center"/>
    </xf>
    <xf numFmtId="0" fontId="0" fillId="0" borderId="138" xfId="0" applyBorder="1" applyAlignment="1">
      <alignment horizontal="center" vertical="center"/>
    </xf>
    <xf numFmtId="0" fontId="1" fillId="0" borderId="151" xfId="44" applyFont="1" applyBorder="1" applyAlignment="1">
      <alignment horizontal="center" vertical="center"/>
    </xf>
    <xf numFmtId="0" fontId="0" fillId="0" borderId="35" xfId="0" applyBorder="1" applyAlignment="1">
      <alignment horizontal="center" vertical="center"/>
    </xf>
    <xf numFmtId="0" fontId="3" fillId="0" borderId="81" xfId="44" applyFont="1" applyBorder="1" applyAlignment="1">
      <alignment horizontal="center" vertical="center" wrapText="1"/>
    </xf>
    <xf numFmtId="0" fontId="0" fillId="0" borderId="132" xfId="0" applyBorder="1" applyAlignment="1">
      <alignment horizontal="center" vertical="center" wrapText="1"/>
    </xf>
    <xf numFmtId="0" fontId="1" fillId="0" borderId="152" xfId="44" applyFont="1" applyBorder="1" applyAlignment="1">
      <alignment horizontal="center" vertical="center"/>
    </xf>
    <xf numFmtId="0" fontId="1" fillId="0" borderId="153" xfId="44" applyFont="1" applyBorder="1" applyAlignment="1">
      <alignment horizontal="center" vertical="center"/>
    </xf>
    <xf numFmtId="0" fontId="3" fillId="0" borderId="84" xfId="44" applyFont="1" applyBorder="1" applyAlignment="1">
      <alignment horizontal="center" vertical="center" wrapText="1"/>
    </xf>
    <xf numFmtId="0" fontId="1" fillId="0" borderId="86" xfId="0" applyFont="1" applyBorder="1" applyAlignment="1">
      <alignment horizontal="center" vertical="center" wrapText="1"/>
    </xf>
    <xf numFmtId="0" fontId="1" fillId="0" borderId="115" xfId="44" applyFont="1" applyFill="1" applyBorder="1" applyAlignment="1">
      <alignment horizontal="center" vertical="center"/>
    </xf>
    <xf numFmtId="0" fontId="3" fillId="0" borderId="148" xfId="44" applyFont="1" applyBorder="1" applyAlignment="1">
      <alignment horizontal="center" vertical="center"/>
    </xf>
    <xf numFmtId="0" fontId="3" fillId="0" borderId="87" xfId="44" applyFont="1" applyBorder="1" applyAlignment="1">
      <alignment horizontal="center" vertical="center"/>
    </xf>
    <xf numFmtId="0" fontId="0" fillId="0" borderId="110" xfId="44" applyFont="1" applyBorder="1" applyAlignment="1">
      <alignment horizontal="center" vertical="center"/>
    </xf>
    <xf numFmtId="0" fontId="0" fillId="0" borderId="159" xfId="0" applyBorder="1" applyAlignment="1">
      <alignment horizontal="center" vertical="center"/>
    </xf>
    <xf numFmtId="0" fontId="0" fillId="0" borderId="78" xfId="0" applyBorder="1" applyAlignment="1">
      <alignment horizontal="center" vertical="center"/>
    </xf>
    <xf numFmtId="0" fontId="0" fillId="0" borderId="114" xfId="0" applyFont="1" applyBorder="1" applyAlignment="1">
      <alignment horizontal="center" vertical="center"/>
    </xf>
    <xf numFmtId="0" fontId="1" fillId="0" borderId="149" xfId="44" applyFont="1" applyBorder="1" applyAlignment="1">
      <alignment horizontal="center" vertical="center"/>
    </xf>
    <xf numFmtId="0" fontId="0" fillId="0" borderId="125" xfId="0" applyBorder="1" applyAlignment="1">
      <alignment horizontal="center" vertical="center"/>
    </xf>
    <xf numFmtId="0" fontId="0" fillId="0" borderId="146" xfId="0" applyBorder="1" applyAlignment="1">
      <alignment horizontal="center" vertical="center"/>
    </xf>
    <xf numFmtId="0" fontId="3" fillId="0" borderId="80" xfId="44" applyBorder="1" applyAlignment="1">
      <alignment horizontal="center" vertical="center"/>
    </xf>
    <xf numFmtId="0" fontId="0" fillId="0" borderId="150" xfId="0" applyBorder="1" applyAlignment="1">
      <alignment horizontal="center" vertical="center"/>
    </xf>
    <xf numFmtId="0" fontId="0" fillId="0" borderId="37" xfId="0" applyBorder="1" applyAlignment="1">
      <alignment horizontal="center" vertical="center"/>
    </xf>
    <xf numFmtId="0" fontId="1" fillId="0" borderId="154" xfId="44" applyFont="1" applyBorder="1" applyAlignment="1">
      <alignment horizontal="center" vertical="center"/>
    </xf>
    <xf numFmtId="0" fontId="1" fillId="0" borderId="155" xfId="0" applyFont="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_中核品目と必要数量　再カテゴリー化" xfId="44"/>
    <cellStyle name="良い" xfId="4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R73"/>
  <sheetViews>
    <sheetView showGridLines="0" view="pageBreakPreview" topLeftCell="A25" zoomScaleNormal="100" zoomScaleSheetLayoutView="100" workbookViewId="0">
      <selection activeCell="D31" sqref="D31:Q32"/>
    </sheetView>
  </sheetViews>
  <sheetFormatPr defaultColWidth="9" defaultRowHeight="13.5" x14ac:dyDescent="0.15"/>
  <cols>
    <col min="1" max="1" width="9" style="177"/>
    <col min="2" max="2" width="1.875" style="177" customWidth="1"/>
    <col min="3" max="3" width="4.5" style="177" customWidth="1"/>
    <col min="4" max="4" width="7.375" style="177" customWidth="1"/>
    <col min="5" max="5" width="5.875" style="177" customWidth="1"/>
    <col min="6" max="6" width="4.25" style="177" customWidth="1"/>
    <col min="7" max="7" width="7.25" style="177" customWidth="1"/>
    <col min="8" max="9" width="4.25" style="177" customWidth="1"/>
    <col min="10" max="10" width="7.5" style="177" customWidth="1"/>
    <col min="11" max="12" width="4.25" style="177" customWidth="1"/>
    <col min="13" max="13" width="7.5" style="177" customWidth="1"/>
    <col min="14" max="15" width="4.25" style="177" customWidth="1"/>
    <col min="16" max="16" width="9" style="177" customWidth="1"/>
    <col min="17" max="17" width="4.25" style="177" customWidth="1"/>
    <col min="18" max="18" width="1.5" style="177" customWidth="1"/>
    <col min="19" max="16384" width="9" style="177"/>
  </cols>
  <sheetData>
    <row r="2" spans="3:18" ht="16.5" customHeight="1" x14ac:dyDescent="0.15"/>
    <row r="3" spans="3:18" ht="16.5" customHeight="1" x14ac:dyDescent="0.15"/>
    <row r="4" spans="3:18" x14ac:dyDescent="0.15">
      <c r="C4" s="178"/>
      <c r="D4" s="179"/>
      <c r="E4" s="179"/>
      <c r="F4" s="179"/>
      <c r="G4" s="179"/>
      <c r="H4" s="179"/>
      <c r="I4" s="179"/>
      <c r="J4" s="179"/>
      <c r="K4" s="179"/>
      <c r="L4" s="179"/>
      <c r="M4" s="179"/>
      <c r="N4" s="179"/>
      <c r="O4" s="179"/>
      <c r="P4" s="179"/>
      <c r="Q4" s="179"/>
      <c r="R4" s="180"/>
    </row>
    <row r="5" spans="3:18" ht="17.25" x14ac:dyDescent="0.15">
      <c r="C5" s="181"/>
      <c r="D5" s="182" t="s">
        <v>100</v>
      </c>
      <c r="E5" s="183"/>
      <c r="F5" s="183"/>
      <c r="G5" s="183"/>
      <c r="H5" s="183"/>
      <c r="I5" s="183"/>
      <c r="J5" s="183"/>
      <c r="K5" s="183"/>
      <c r="L5" s="183"/>
      <c r="M5" s="183"/>
      <c r="N5" s="183"/>
      <c r="O5" s="183"/>
      <c r="P5" s="183"/>
      <c r="Q5" s="183"/>
      <c r="R5" s="184"/>
    </row>
    <row r="6" spans="3:18" ht="14.25" thickBot="1" x14ac:dyDescent="0.2">
      <c r="C6" s="181"/>
      <c r="D6" s="183"/>
      <c r="E6" s="183"/>
      <c r="F6" s="183"/>
      <c r="G6" s="183"/>
      <c r="H6" s="183"/>
      <c r="I6" s="183"/>
      <c r="J6" s="183"/>
      <c r="K6" s="183"/>
      <c r="L6" s="183"/>
      <c r="M6" s="183"/>
      <c r="N6" s="183"/>
      <c r="O6" s="183"/>
      <c r="P6" s="183"/>
      <c r="Q6" s="183"/>
      <c r="R6" s="184"/>
    </row>
    <row r="7" spans="3:18" ht="60.75" customHeight="1" thickBot="1" x14ac:dyDescent="0.2">
      <c r="C7" s="181"/>
      <c r="D7" s="217" t="s">
        <v>88</v>
      </c>
      <c r="E7" s="218"/>
      <c r="F7" s="185"/>
      <c r="G7" s="219" t="s">
        <v>117</v>
      </c>
      <c r="H7" s="220"/>
      <c r="I7" s="185"/>
      <c r="J7" s="219" t="s">
        <v>119</v>
      </c>
      <c r="K7" s="220"/>
      <c r="L7" s="185"/>
      <c r="M7" s="219" t="s">
        <v>121</v>
      </c>
      <c r="N7" s="220"/>
      <c r="O7" s="185"/>
      <c r="P7" s="219" t="s">
        <v>122</v>
      </c>
      <c r="Q7" s="220"/>
      <c r="R7" s="186"/>
    </row>
    <row r="8" spans="3:18" ht="24" customHeight="1" thickBot="1" x14ac:dyDescent="0.2">
      <c r="C8" s="181"/>
      <c r="D8" s="187">
        <v>10000</v>
      </c>
      <c r="E8" s="188" t="s">
        <v>89</v>
      </c>
      <c r="F8" s="189"/>
      <c r="G8" s="204">
        <f>'算出表（発災直後～３日後）'!X33</f>
        <v>311.67274807052877</v>
      </c>
      <c r="H8" s="188" t="s">
        <v>98</v>
      </c>
      <c r="I8" s="189"/>
      <c r="J8" s="190">
        <v>2.5</v>
      </c>
      <c r="K8" s="188" t="s">
        <v>99</v>
      </c>
      <c r="L8" s="189"/>
      <c r="M8" s="190">
        <v>1</v>
      </c>
      <c r="N8" s="188" t="s">
        <v>120</v>
      </c>
      <c r="O8" s="189"/>
      <c r="P8" s="204">
        <f>G8*J8*M8</f>
        <v>779.18187017632192</v>
      </c>
      <c r="Q8" s="188" t="s">
        <v>98</v>
      </c>
      <c r="R8" s="191"/>
    </row>
    <row r="9" spans="3:18" ht="33" customHeight="1" thickBot="1" x14ac:dyDescent="0.2">
      <c r="C9" s="181"/>
      <c r="D9" s="183"/>
      <c r="E9" s="183"/>
      <c r="F9" s="183"/>
      <c r="G9" s="183"/>
      <c r="H9" s="183"/>
      <c r="I9" s="183"/>
      <c r="J9" s="221"/>
      <c r="K9" s="222"/>
      <c r="L9" s="222"/>
      <c r="M9" s="221"/>
      <c r="N9" s="222"/>
      <c r="O9" s="222"/>
      <c r="P9" s="183"/>
      <c r="Q9" s="183"/>
      <c r="R9" s="184"/>
    </row>
    <row r="10" spans="3:18" ht="61.5" customHeight="1" thickBot="1" x14ac:dyDescent="0.2">
      <c r="C10" s="181"/>
      <c r="D10" s="192"/>
      <c r="E10" s="185"/>
      <c r="F10" s="185"/>
      <c r="G10" s="219" t="s">
        <v>118</v>
      </c>
      <c r="H10" s="220"/>
      <c r="I10" s="185"/>
      <c r="J10" s="221"/>
      <c r="K10" s="222"/>
      <c r="L10" s="222"/>
      <c r="M10" s="221"/>
      <c r="N10" s="222"/>
      <c r="O10" s="222"/>
      <c r="P10" s="219" t="s">
        <v>123</v>
      </c>
      <c r="Q10" s="220"/>
      <c r="R10" s="186"/>
    </row>
    <row r="11" spans="3:18" ht="24" customHeight="1" thickBot="1" x14ac:dyDescent="0.2">
      <c r="C11" s="181"/>
      <c r="D11" s="193"/>
      <c r="E11" s="194"/>
      <c r="F11" s="189"/>
      <c r="G11" s="204">
        <f>'算出表（発災直後～３日後）'!Y33</f>
        <v>213.72886742092069</v>
      </c>
      <c r="H11" s="188" t="s">
        <v>98</v>
      </c>
      <c r="I11" s="189"/>
      <c r="J11" s="221"/>
      <c r="K11" s="222"/>
      <c r="L11" s="222"/>
      <c r="M11" s="221"/>
      <c r="N11" s="222"/>
      <c r="O11" s="222"/>
      <c r="P11" s="204">
        <f>G11*J8*M8</f>
        <v>534.32216855230172</v>
      </c>
      <c r="Q11" s="188" t="s">
        <v>98</v>
      </c>
      <c r="R11" s="191"/>
    </row>
    <row r="12" spans="3:18" ht="19.5" customHeight="1" x14ac:dyDescent="0.15">
      <c r="C12" s="195"/>
      <c r="D12" s="196"/>
      <c r="E12" s="196"/>
      <c r="F12" s="196"/>
      <c r="G12" s="196"/>
      <c r="H12" s="196"/>
      <c r="I12" s="196"/>
      <c r="J12" s="196"/>
      <c r="K12" s="196"/>
      <c r="L12" s="196"/>
      <c r="M12" s="196"/>
      <c r="N12" s="196"/>
      <c r="O12" s="196"/>
      <c r="P12" s="196"/>
      <c r="Q12" s="196"/>
      <c r="R12" s="197"/>
    </row>
    <row r="13" spans="3:18" ht="19.5" customHeight="1" x14ac:dyDescent="0.15">
      <c r="C13" s="183"/>
      <c r="D13" s="183"/>
      <c r="E13" s="183"/>
      <c r="F13" s="183"/>
      <c r="G13" s="183"/>
      <c r="H13" s="183"/>
      <c r="I13" s="183"/>
      <c r="J13" s="183"/>
      <c r="K13" s="183"/>
      <c r="L13" s="183"/>
      <c r="M13" s="183"/>
      <c r="N13" s="183"/>
      <c r="O13" s="183"/>
      <c r="P13" s="183"/>
      <c r="Q13" s="183"/>
      <c r="R13" s="183"/>
    </row>
    <row r="14" spans="3:18" ht="19.5" customHeight="1" x14ac:dyDescent="0.15">
      <c r="C14" s="178"/>
      <c r="D14" s="179"/>
      <c r="E14" s="179"/>
      <c r="F14" s="179"/>
      <c r="G14" s="179"/>
      <c r="H14" s="179"/>
      <c r="I14" s="179"/>
      <c r="J14" s="179"/>
      <c r="K14" s="179"/>
      <c r="L14" s="179"/>
      <c r="M14" s="179"/>
      <c r="N14" s="179"/>
      <c r="O14" s="179"/>
      <c r="P14" s="179"/>
      <c r="Q14" s="179"/>
      <c r="R14" s="180"/>
    </row>
    <row r="15" spans="3:18" ht="19.5" customHeight="1" thickBot="1" x14ac:dyDescent="0.2">
      <c r="C15" s="181"/>
      <c r="D15" s="182" t="s">
        <v>103</v>
      </c>
      <c r="E15" s="183"/>
      <c r="F15" s="183"/>
      <c r="G15" s="183"/>
      <c r="H15" s="183"/>
      <c r="I15" s="183"/>
      <c r="J15" s="183"/>
      <c r="K15" s="183"/>
      <c r="L15" s="183"/>
      <c r="M15" s="183"/>
      <c r="N15" s="183"/>
      <c r="O15" s="183"/>
      <c r="P15" s="183"/>
      <c r="Q15" s="183"/>
      <c r="R15" s="184"/>
    </row>
    <row r="16" spans="3:18" ht="60.75" customHeight="1" thickBot="1" x14ac:dyDescent="0.2">
      <c r="C16" s="181"/>
      <c r="D16" s="217" t="s">
        <v>88</v>
      </c>
      <c r="E16" s="218"/>
      <c r="F16" s="185"/>
      <c r="G16" s="219" t="s">
        <v>117</v>
      </c>
      <c r="H16" s="220"/>
      <c r="I16" s="185"/>
      <c r="J16" s="219" t="s">
        <v>119</v>
      </c>
      <c r="K16" s="220"/>
      <c r="L16" s="185"/>
      <c r="M16" s="219" t="s">
        <v>121</v>
      </c>
      <c r="N16" s="220"/>
      <c r="O16" s="185"/>
      <c r="P16" s="219" t="s">
        <v>122</v>
      </c>
      <c r="Q16" s="220"/>
      <c r="R16" s="186"/>
    </row>
    <row r="17" spans="3:18" ht="24" customHeight="1" thickBot="1" x14ac:dyDescent="0.2">
      <c r="C17" s="181"/>
      <c r="D17" s="187">
        <v>10000</v>
      </c>
      <c r="E17" s="188" t="s">
        <v>89</v>
      </c>
      <c r="F17" s="189"/>
      <c r="G17" s="204">
        <f>'算出表（発災４日後以降）'!X52</f>
        <v>973.33472596531919</v>
      </c>
      <c r="H17" s="188" t="s">
        <v>98</v>
      </c>
      <c r="I17" s="189"/>
      <c r="J17" s="190">
        <v>2.5</v>
      </c>
      <c r="K17" s="188" t="s">
        <v>99</v>
      </c>
      <c r="L17" s="189"/>
      <c r="M17" s="190">
        <v>1</v>
      </c>
      <c r="N17" s="188" t="s">
        <v>120</v>
      </c>
      <c r="O17" s="189"/>
      <c r="P17" s="204">
        <f>G17*J17*M17</f>
        <v>2433.336814913298</v>
      </c>
      <c r="Q17" s="188" t="s">
        <v>98</v>
      </c>
      <c r="R17" s="191"/>
    </row>
    <row r="18" spans="3:18" ht="33" customHeight="1" thickBot="1" x14ac:dyDescent="0.2">
      <c r="C18" s="181"/>
      <c r="D18" s="183"/>
      <c r="E18" s="183"/>
      <c r="F18" s="183"/>
      <c r="G18" s="183"/>
      <c r="H18" s="183"/>
      <c r="I18" s="183"/>
      <c r="J18" s="183"/>
      <c r="K18" s="183"/>
      <c r="L18" s="183"/>
      <c r="M18" s="183"/>
      <c r="N18" s="183"/>
      <c r="O18" s="183"/>
      <c r="P18" s="183"/>
      <c r="Q18" s="183"/>
      <c r="R18" s="184"/>
    </row>
    <row r="19" spans="3:18" ht="60.75" customHeight="1" thickBot="1" x14ac:dyDescent="0.2">
      <c r="C19" s="181"/>
      <c r="D19" s="192"/>
      <c r="E19" s="185"/>
      <c r="F19" s="185"/>
      <c r="G19" s="219" t="s">
        <v>118</v>
      </c>
      <c r="H19" s="220"/>
      <c r="I19" s="185"/>
      <c r="J19" s="183"/>
      <c r="K19" s="183"/>
      <c r="L19" s="183"/>
      <c r="M19" s="183"/>
      <c r="N19" s="183"/>
      <c r="O19" s="183"/>
      <c r="P19" s="219" t="s">
        <v>123</v>
      </c>
      <c r="Q19" s="220"/>
      <c r="R19" s="186"/>
    </row>
    <row r="20" spans="3:18" ht="24" customHeight="1" thickBot="1" x14ac:dyDescent="0.2">
      <c r="C20" s="181"/>
      <c r="D20" s="193"/>
      <c r="E20" s="194"/>
      <c r="F20" s="189"/>
      <c r="G20" s="204">
        <f>'算出表（発災４日後以降）'!Y52</f>
        <v>1085.9116799209205</v>
      </c>
      <c r="H20" s="188" t="s">
        <v>98</v>
      </c>
      <c r="I20" s="189"/>
      <c r="J20" s="183"/>
      <c r="K20" s="183"/>
      <c r="L20" s="183"/>
      <c r="M20" s="183"/>
      <c r="N20" s="183"/>
      <c r="O20" s="183"/>
      <c r="P20" s="204">
        <f>G20*J17*M17</f>
        <v>2714.7791998023013</v>
      </c>
      <c r="Q20" s="188" t="s">
        <v>98</v>
      </c>
      <c r="R20" s="191"/>
    </row>
    <row r="21" spans="3:18" ht="19.5" customHeight="1" x14ac:dyDescent="0.15">
      <c r="C21" s="195"/>
      <c r="D21" s="196"/>
      <c r="E21" s="196"/>
      <c r="F21" s="196"/>
      <c r="G21" s="196"/>
      <c r="H21" s="196"/>
      <c r="I21" s="196"/>
      <c r="J21" s="196"/>
      <c r="K21" s="196"/>
      <c r="L21" s="196"/>
      <c r="M21" s="196"/>
      <c r="N21" s="196"/>
      <c r="O21" s="196"/>
      <c r="P21" s="196"/>
      <c r="Q21" s="196"/>
      <c r="R21" s="197"/>
    </row>
    <row r="22" spans="3:18" ht="19.5" customHeight="1" x14ac:dyDescent="0.15">
      <c r="C22" s="183"/>
      <c r="D22" s="183"/>
      <c r="E22" s="183"/>
      <c r="F22" s="183"/>
      <c r="G22" s="183"/>
      <c r="H22" s="183"/>
      <c r="I22" s="183"/>
      <c r="J22" s="183"/>
      <c r="K22" s="183"/>
      <c r="L22" s="183"/>
      <c r="M22" s="183"/>
      <c r="N22" s="183"/>
      <c r="O22" s="183"/>
      <c r="P22" s="183"/>
      <c r="Q22" s="183"/>
      <c r="R22" s="183"/>
    </row>
    <row r="23" spans="3:18" ht="31.5" customHeight="1" x14ac:dyDescent="0.15">
      <c r="C23" s="198" t="s">
        <v>101</v>
      </c>
      <c r="D23" s="215" t="s">
        <v>132</v>
      </c>
      <c r="E23" s="216"/>
      <c r="F23" s="216"/>
      <c r="G23" s="216"/>
      <c r="H23" s="216"/>
      <c r="I23" s="216"/>
      <c r="J23" s="216"/>
      <c r="K23" s="216"/>
      <c r="L23" s="216"/>
      <c r="M23" s="216"/>
      <c r="N23" s="216"/>
      <c r="O23" s="216"/>
      <c r="P23" s="216"/>
      <c r="Q23" s="216"/>
    </row>
    <row r="24" spans="3:18" ht="31.5" customHeight="1" x14ac:dyDescent="0.15">
      <c r="C24" s="198" t="s">
        <v>104</v>
      </c>
      <c r="D24" s="215" t="s">
        <v>102</v>
      </c>
      <c r="E24" s="216"/>
      <c r="F24" s="216"/>
      <c r="G24" s="216"/>
      <c r="H24" s="216"/>
      <c r="I24" s="216"/>
      <c r="J24" s="216"/>
      <c r="K24" s="216"/>
      <c r="L24" s="216"/>
      <c r="M24" s="216"/>
      <c r="N24" s="216"/>
      <c r="O24" s="216"/>
      <c r="P24" s="216"/>
      <c r="Q24" s="216"/>
    </row>
    <row r="25" spans="3:18" ht="31.5" customHeight="1" x14ac:dyDescent="0.15">
      <c r="C25" s="198" t="s">
        <v>105</v>
      </c>
      <c r="D25" s="215" t="s">
        <v>133</v>
      </c>
      <c r="E25" s="216"/>
      <c r="F25" s="216"/>
      <c r="G25" s="216"/>
      <c r="H25" s="216"/>
      <c r="I25" s="216"/>
      <c r="J25" s="216"/>
      <c r="K25" s="216"/>
      <c r="L25" s="216"/>
      <c r="M25" s="216"/>
      <c r="N25" s="216"/>
      <c r="O25" s="216"/>
      <c r="P25" s="216"/>
      <c r="Q25" s="216"/>
    </row>
    <row r="26" spans="3:18" ht="32.25" customHeight="1" x14ac:dyDescent="0.15">
      <c r="C26" s="198" t="s">
        <v>106</v>
      </c>
      <c r="D26" s="215" t="s">
        <v>124</v>
      </c>
      <c r="E26" s="216"/>
      <c r="F26" s="216"/>
      <c r="G26" s="216"/>
      <c r="H26" s="216"/>
      <c r="I26" s="216"/>
      <c r="J26" s="216"/>
      <c r="K26" s="216"/>
      <c r="L26" s="216"/>
      <c r="M26" s="216"/>
      <c r="N26" s="216"/>
      <c r="O26" s="216"/>
      <c r="P26" s="216"/>
      <c r="Q26" s="216"/>
    </row>
    <row r="27" spans="3:18" ht="42.75" customHeight="1" x14ac:dyDescent="0.15">
      <c r="C27" s="198" t="s">
        <v>108</v>
      </c>
      <c r="D27" s="215" t="s">
        <v>107</v>
      </c>
      <c r="E27" s="216"/>
      <c r="F27" s="216"/>
      <c r="G27" s="216"/>
      <c r="H27" s="216"/>
      <c r="I27" s="216"/>
      <c r="J27" s="216"/>
      <c r="K27" s="216"/>
      <c r="L27" s="216"/>
      <c r="M27" s="216"/>
      <c r="N27" s="216"/>
      <c r="O27" s="216"/>
      <c r="P27" s="216"/>
      <c r="Q27" s="216"/>
    </row>
    <row r="28" spans="3:18" ht="30.75" customHeight="1" x14ac:dyDescent="0.15">
      <c r="C28" s="199" t="s">
        <v>129</v>
      </c>
      <c r="D28" s="200"/>
      <c r="E28" s="201"/>
      <c r="F28" s="201"/>
      <c r="G28" s="201"/>
      <c r="H28" s="201"/>
      <c r="I28" s="201"/>
      <c r="J28" s="201"/>
      <c r="K28" s="201"/>
      <c r="L28" s="201"/>
      <c r="M28" s="201"/>
      <c r="N28" s="201"/>
      <c r="O28" s="201"/>
      <c r="P28" s="201"/>
      <c r="Q28" s="201"/>
    </row>
    <row r="29" spans="3:18" ht="38.450000000000003" customHeight="1" x14ac:dyDescent="0.15">
      <c r="C29" s="202"/>
      <c r="D29" s="215" t="s">
        <v>130</v>
      </c>
      <c r="E29" s="216"/>
      <c r="F29" s="216"/>
      <c r="G29" s="216"/>
      <c r="H29" s="216"/>
      <c r="I29" s="216"/>
      <c r="J29" s="216"/>
      <c r="K29" s="216"/>
      <c r="L29" s="216"/>
      <c r="M29" s="216"/>
      <c r="N29" s="216"/>
      <c r="O29" s="216"/>
      <c r="P29" s="216"/>
      <c r="Q29" s="216"/>
    </row>
    <row r="30" spans="3:18" ht="11.25" customHeight="1" x14ac:dyDescent="0.15">
      <c r="C30" s="198"/>
      <c r="D30" s="215"/>
      <c r="E30" s="216"/>
      <c r="F30" s="216"/>
      <c r="G30" s="216"/>
      <c r="H30" s="216"/>
      <c r="I30" s="216"/>
      <c r="J30" s="216"/>
      <c r="K30" s="216"/>
      <c r="L30" s="216"/>
      <c r="M30" s="216"/>
      <c r="N30" s="216"/>
      <c r="O30" s="216"/>
      <c r="P30" s="216"/>
      <c r="Q30" s="216"/>
    </row>
    <row r="31" spans="3:18" ht="19.5" customHeight="1" x14ac:dyDescent="0.15">
      <c r="C31" s="203"/>
      <c r="D31" s="215" t="s">
        <v>131</v>
      </c>
      <c r="E31" s="216"/>
      <c r="F31" s="216"/>
      <c r="G31" s="216"/>
      <c r="H31" s="216"/>
      <c r="I31" s="216"/>
      <c r="J31" s="216"/>
      <c r="K31" s="216"/>
      <c r="L31" s="216"/>
      <c r="M31" s="216"/>
      <c r="N31" s="216"/>
      <c r="O31" s="216"/>
      <c r="P31" s="216"/>
      <c r="Q31" s="216"/>
    </row>
    <row r="32" spans="3:18" ht="23.45" customHeight="1" x14ac:dyDescent="0.15">
      <c r="C32" s="203"/>
      <c r="D32" s="216"/>
      <c r="E32" s="216"/>
      <c r="F32" s="216"/>
      <c r="G32" s="216"/>
      <c r="H32" s="216"/>
      <c r="I32" s="216"/>
      <c r="J32" s="216"/>
      <c r="K32" s="216"/>
      <c r="L32" s="216"/>
      <c r="M32" s="216"/>
      <c r="N32" s="216"/>
      <c r="O32" s="216"/>
      <c r="P32" s="216"/>
      <c r="Q32" s="216"/>
    </row>
    <row r="33" spans="3:17" ht="15.75" customHeight="1" x14ac:dyDescent="0.15">
      <c r="C33" s="198"/>
      <c r="D33" s="215"/>
      <c r="E33" s="216"/>
      <c r="F33" s="216"/>
      <c r="G33" s="216"/>
      <c r="H33" s="216"/>
      <c r="I33" s="216"/>
      <c r="J33" s="216"/>
      <c r="K33" s="216"/>
      <c r="L33" s="216"/>
      <c r="M33" s="216"/>
      <c r="N33" s="216"/>
      <c r="O33" s="216"/>
      <c r="P33" s="216"/>
      <c r="Q33" s="216"/>
    </row>
    <row r="34" spans="3:17" ht="25.5" customHeight="1" x14ac:dyDescent="0.15">
      <c r="C34" s="198"/>
      <c r="D34" s="215"/>
      <c r="E34" s="216"/>
      <c r="F34" s="216"/>
      <c r="G34" s="216"/>
      <c r="H34" s="216"/>
      <c r="I34" s="216"/>
      <c r="J34" s="216"/>
      <c r="K34" s="216"/>
      <c r="L34" s="216"/>
      <c r="M34" s="216"/>
      <c r="N34" s="216"/>
      <c r="O34" s="216"/>
      <c r="P34" s="216"/>
      <c r="Q34" s="216"/>
    </row>
    <row r="35" spans="3:17" s="183" customFormat="1" ht="17.25" customHeight="1" x14ac:dyDescent="0.15">
      <c r="C35" s="198"/>
      <c r="D35" s="215"/>
      <c r="E35" s="216"/>
      <c r="F35" s="216"/>
      <c r="G35" s="216"/>
      <c r="H35" s="216"/>
      <c r="I35" s="216"/>
      <c r="J35" s="216"/>
      <c r="K35" s="216"/>
      <c r="L35" s="216"/>
      <c r="M35" s="216"/>
      <c r="N35" s="216"/>
      <c r="O35" s="216"/>
      <c r="P35" s="216"/>
      <c r="Q35" s="216"/>
    </row>
    <row r="36" spans="3:17" ht="44.25" customHeight="1" x14ac:dyDescent="0.15">
      <c r="C36" s="198"/>
      <c r="D36" s="215"/>
      <c r="E36" s="216"/>
      <c r="F36" s="216"/>
      <c r="G36" s="216"/>
      <c r="H36" s="216"/>
      <c r="I36" s="216"/>
      <c r="J36" s="216"/>
      <c r="K36" s="216"/>
      <c r="L36" s="216"/>
      <c r="M36" s="216"/>
      <c r="N36" s="216"/>
      <c r="O36" s="216"/>
      <c r="P36" s="216"/>
      <c r="Q36" s="216"/>
    </row>
    <row r="37" spans="3:17" ht="20.25" customHeight="1" x14ac:dyDescent="0.15">
      <c r="C37" s="198"/>
      <c r="D37" s="215"/>
      <c r="E37" s="216"/>
      <c r="F37" s="216"/>
      <c r="G37" s="216"/>
      <c r="H37" s="216"/>
      <c r="I37" s="216"/>
      <c r="J37" s="216"/>
      <c r="K37" s="216"/>
      <c r="L37" s="216"/>
      <c r="M37" s="216"/>
      <c r="N37" s="216"/>
      <c r="O37" s="216"/>
      <c r="P37" s="216"/>
      <c r="Q37" s="216"/>
    </row>
    <row r="38" spans="3:17" ht="20.25" customHeight="1" x14ac:dyDescent="0.15">
      <c r="C38" s="198"/>
      <c r="D38" s="215"/>
      <c r="E38" s="216"/>
      <c r="F38" s="216"/>
      <c r="G38" s="216"/>
      <c r="H38" s="216"/>
      <c r="I38" s="216"/>
      <c r="J38" s="216"/>
      <c r="K38" s="216"/>
      <c r="L38" s="216"/>
      <c r="M38" s="216"/>
      <c r="N38" s="216"/>
      <c r="O38" s="216"/>
      <c r="P38" s="216"/>
      <c r="Q38" s="216"/>
    </row>
    <row r="39" spans="3:17" ht="19.5" customHeight="1" x14ac:dyDescent="0.15">
      <c r="C39" s="198"/>
      <c r="D39" s="215"/>
      <c r="E39" s="216"/>
      <c r="F39" s="216"/>
      <c r="G39" s="216"/>
      <c r="H39" s="216"/>
      <c r="I39" s="216"/>
      <c r="J39" s="216"/>
      <c r="K39" s="216"/>
      <c r="L39" s="216"/>
      <c r="M39" s="216"/>
      <c r="N39" s="216"/>
      <c r="O39" s="216"/>
      <c r="P39" s="216"/>
      <c r="Q39" s="216"/>
    </row>
    <row r="40" spans="3:17" ht="19.5" customHeight="1" x14ac:dyDescent="0.15">
      <c r="C40" s="198"/>
      <c r="D40" s="215"/>
      <c r="E40" s="216"/>
      <c r="F40" s="216"/>
      <c r="G40" s="216"/>
      <c r="H40" s="216"/>
      <c r="I40" s="216"/>
      <c r="J40" s="216"/>
      <c r="K40" s="216"/>
      <c r="L40" s="216"/>
      <c r="M40" s="216"/>
      <c r="N40" s="216"/>
      <c r="O40" s="216"/>
      <c r="P40" s="216"/>
      <c r="Q40" s="216"/>
    </row>
    <row r="41" spans="3:17" ht="19.5" customHeight="1" x14ac:dyDescent="0.15">
      <c r="C41" s="198"/>
      <c r="D41" s="215"/>
      <c r="E41" s="216"/>
      <c r="F41" s="216"/>
      <c r="G41" s="216"/>
      <c r="H41" s="216"/>
      <c r="I41" s="216"/>
      <c r="J41" s="216"/>
      <c r="K41" s="216"/>
      <c r="L41" s="216"/>
      <c r="M41" s="216"/>
      <c r="N41" s="216"/>
      <c r="O41" s="216"/>
      <c r="P41" s="216"/>
      <c r="Q41" s="216"/>
    </row>
    <row r="42" spans="3:17" ht="19.5" customHeight="1" x14ac:dyDescent="0.15">
      <c r="C42" s="198"/>
      <c r="D42" s="215"/>
      <c r="E42" s="216"/>
      <c r="F42" s="216"/>
      <c r="G42" s="216"/>
      <c r="H42" s="216"/>
      <c r="I42" s="216"/>
      <c r="J42" s="216"/>
      <c r="K42" s="216"/>
      <c r="L42" s="216"/>
      <c r="M42" s="216"/>
      <c r="N42" s="216"/>
      <c r="O42" s="216"/>
      <c r="P42" s="216"/>
      <c r="Q42" s="216"/>
    </row>
    <row r="43" spans="3:17" ht="19.5" customHeight="1" x14ac:dyDescent="0.15">
      <c r="C43" s="198"/>
      <c r="D43" s="215"/>
      <c r="E43" s="216"/>
      <c r="F43" s="216"/>
      <c r="G43" s="216"/>
      <c r="H43" s="216"/>
      <c r="I43" s="216"/>
      <c r="J43" s="216"/>
      <c r="K43" s="216"/>
      <c r="L43" s="216"/>
      <c r="M43" s="216"/>
      <c r="N43" s="216"/>
      <c r="O43" s="216"/>
      <c r="P43" s="216"/>
      <c r="Q43" s="216"/>
    </row>
    <row r="44" spans="3:17" ht="19.5" customHeight="1" x14ac:dyDescent="0.15">
      <c r="C44" s="198"/>
      <c r="D44" s="215"/>
      <c r="E44" s="216"/>
      <c r="F44" s="216"/>
      <c r="G44" s="216"/>
      <c r="H44" s="216"/>
      <c r="I44" s="216"/>
      <c r="J44" s="216"/>
      <c r="K44" s="216"/>
      <c r="L44" s="216"/>
      <c r="M44" s="216"/>
      <c r="N44" s="216"/>
      <c r="O44" s="216"/>
      <c r="P44" s="216"/>
      <c r="Q44" s="216"/>
    </row>
    <row r="45" spans="3:17" ht="19.5" customHeight="1" x14ac:dyDescent="0.15">
      <c r="C45" s="198"/>
      <c r="D45" s="215"/>
      <c r="E45" s="216"/>
      <c r="F45" s="216"/>
      <c r="G45" s="216"/>
      <c r="H45" s="216"/>
      <c r="I45" s="216"/>
      <c r="J45" s="216"/>
      <c r="K45" s="216"/>
      <c r="L45" s="216"/>
      <c r="M45" s="216"/>
      <c r="N45" s="216"/>
      <c r="O45" s="216"/>
      <c r="P45" s="216"/>
      <c r="Q45" s="216"/>
    </row>
    <row r="46" spans="3:17" ht="19.5" customHeight="1" x14ac:dyDescent="0.15">
      <c r="C46" s="198"/>
      <c r="D46" s="215"/>
      <c r="E46" s="216"/>
      <c r="F46" s="216"/>
      <c r="G46" s="216"/>
      <c r="H46" s="216"/>
      <c r="I46" s="216"/>
      <c r="J46" s="216"/>
      <c r="K46" s="216"/>
      <c r="L46" s="216"/>
      <c r="M46" s="216"/>
      <c r="N46" s="216"/>
      <c r="O46" s="216"/>
      <c r="P46" s="216"/>
      <c r="Q46" s="216"/>
    </row>
    <row r="47" spans="3:17" ht="19.5" customHeight="1" x14ac:dyDescent="0.15">
      <c r="C47" s="198"/>
      <c r="D47" s="215"/>
      <c r="E47" s="216"/>
      <c r="F47" s="216"/>
      <c r="G47" s="216"/>
      <c r="H47" s="216"/>
      <c r="I47" s="216"/>
      <c r="J47" s="216"/>
      <c r="K47" s="216"/>
      <c r="L47" s="216"/>
      <c r="M47" s="216"/>
      <c r="N47" s="216"/>
      <c r="O47" s="216"/>
      <c r="P47" s="216"/>
      <c r="Q47" s="216"/>
    </row>
    <row r="48" spans="3:17" ht="19.5" customHeight="1" x14ac:dyDescent="0.15">
      <c r="C48" s="198"/>
      <c r="D48" s="215"/>
      <c r="E48" s="216"/>
      <c r="F48" s="216"/>
      <c r="G48" s="216"/>
      <c r="H48" s="216"/>
      <c r="I48" s="216"/>
      <c r="J48" s="216"/>
      <c r="K48" s="216"/>
      <c r="L48" s="216"/>
      <c r="M48" s="216"/>
      <c r="N48" s="216"/>
      <c r="O48" s="216"/>
      <c r="P48" s="216"/>
      <c r="Q48" s="216"/>
    </row>
    <row r="49" spans="3:17" ht="19.5" customHeight="1" x14ac:dyDescent="0.15">
      <c r="C49" s="198"/>
      <c r="D49" s="215"/>
      <c r="E49" s="216"/>
      <c r="F49" s="216"/>
      <c r="G49" s="216"/>
      <c r="H49" s="216"/>
      <c r="I49" s="216"/>
      <c r="J49" s="216"/>
      <c r="K49" s="216"/>
      <c r="L49" s="216"/>
      <c r="M49" s="216"/>
      <c r="N49" s="216"/>
      <c r="O49" s="216"/>
      <c r="P49" s="216"/>
      <c r="Q49" s="216"/>
    </row>
    <row r="50" spans="3:17" ht="19.5" customHeight="1" x14ac:dyDescent="0.15">
      <c r="C50" s="198"/>
      <c r="D50" s="215"/>
      <c r="E50" s="216"/>
      <c r="F50" s="216"/>
      <c r="G50" s="216"/>
      <c r="H50" s="216"/>
      <c r="I50" s="216"/>
      <c r="J50" s="216"/>
      <c r="K50" s="216"/>
      <c r="L50" s="216"/>
      <c r="M50" s="216"/>
      <c r="N50" s="216"/>
      <c r="O50" s="216"/>
      <c r="P50" s="216"/>
      <c r="Q50" s="216"/>
    </row>
    <row r="51" spans="3:17" ht="19.5" customHeight="1" x14ac:dyDescent="0.15">
      <c r="C51" s="198"/>
      <c r="D51" s="215"/>
      <c r="E51" s="216"/>
      <c r="F51" s="216"/>
      <c r="G51" s="216"/>
      <c r="H51" s="216"/>
      <c r="I51" s="216"/>
      <c r="J51" s="216"/>
      <c r="K51" s="216"/>
      <c r="L51" s="216"/>
      <c r="M51" s="216"/>
      <c r="N51" s="216"/>
      <c r="O51" s="216"/>
      <c r="P51" s="216"/>
      <c r="Q51" s="216"/>
    </row>
    <row r="52" spans="3:17" ht="19.5" customHeight="1" x14ac:dyDescent="0.15">
      <c r="C52" s="198"/>
      <c r="D52" s="215"/>
      <c r="E52" s="216"/>
      <c r="F52" s="216"/>
      <c r="G52" s="216"/>
      <c r="H52" s="216"/>
      <c r="I52" s="216"/>
      <c r="J52" s="216"/>
      <c r="K52" s="216"/>
      <c r="L52" s="216"/>
      <c r="M52" s="216"/>
      <c r="N52" s="216"/>
      <c r="O52" s="216"/>
      <c r="P52" s="216"/>
      <c r="Q52" s="216"/>
    </row>
    <row r="53" spans="3:17" ht="19.5" customHeight="1" x14ac:dyDescent="0.15">
      <c r="C53" s="198"/>
      <c r="D53" s="215"/>
      <c r="E53" s="216"/>
      <c r="F53" s="216"/>
      <c r="G53" s="216"/>
      <c r="H53" s="216"/>
      <c r="I53" s="216"/>
      <c r="J53" s="216"/>
      <c r="K53" s="216"/>
      <c r="L53" s="216"/>
      <c r="M53" s="216"/>
      <c r="N53" s="216"/>
      <c r="O53" s="216"/>
      <c r="P53" s="216"/>
      <c r="Q53" s="216"/>
    </row>
    <row r="54" spans="3:17" ht="19.5" customHeight="1" x14ac:dyDescent="0.15">
      <c r="C54" s="198"/>
      <c r="D54" s="215"/>
      <c r="E54" s="216"/>
      <c r="F54" s="216"/>
      <c r="G54" s="216"/>
      <c r="H54" s="216"/>
      <c r="I54" s="216"/>
      <c r="J54" s="216"/>
      <c r="K54" s="216"/>
      <c r="L54" s="216"/>
      <c r="M54" s="216"/>
      <c r="N54" s="216"/>
      <c r="O54" s="216"/>
      <c r="P54" s="216"/>
      <c r="Q54" s="216"/>
    </row>
    <row r="55" spans="3:17" ht="19.5" customHeight="1" x14ac:dyDescent="0.15">
      <c r="C55" s="198"/>
      <c r="D55" s="215"/>
      <c r="E55" s="216"/>
      <c r="F55" s="216"/>
      <c r="G55" s="216"/>
      <c r="H55" s="216"/>
      <c r="I55" s="216"/>
      <c r="J55" s="216"/>
      <c r="K55" s="216"/>
      <c r="L55" s="216"/>
      <c r="M55" s="216"/>
      <c r="N55" s="216"/>
      <c r="O55" s="216"/>
      <c r="P55" s="216"/>
      <c r="Q55" s="216"/>
    </row>
    <row r="56" spans="3:17" ht="19.5" customHeight="1" x14ac:dyDescent="0.15">
      <c r="C56" s="198"/>
      <c r="D56" s="215"/>
      <c r="E56" s="216"/>
      <c r="F56" s="216"/>
      <c r="G56" s="216"/>
      <c r="H56" s="216"/>
      <c r="I56" s="216"/>
      <c r="J56" s="216"/>
      <c r="K56" s="216"/>
      <c r="L56" s="216"/>
      <c r="M56" s="216"/>
      <c r="N56" s="216"/>
      <c r="O56" s="216"/>
      <c r="P56" s="216"/>
      <c r="Q56" s="216"/>
    </row>
    <row r="57" spans="3:17" ht="19.5" customHeight="1" x14ac:dyDescent="0.15">
      <c r="C57" s="198"/>
      <c r="D57" s="215"/>
      <c r="E57" s="216"/>
      <c r="F57" s="216"/>
      <c r="G57" s="216"/>
      <c r="H57" s="216"/>
      <c r="I57" s="216"/>
      <c r="J57" s="216"/>
      <c r="K57" s="216"/>
      <c r="L57" s="216"/>
      <c r="M57" s="216"/>
      <c r="N57" s="216"/>
      <c r="O57" s="216"/>
      <c r="P57" s="216"/>
      <c r="Q57" s="216"/>
    </row>
    <row r="58" spans="3:17" ht="19.5" customHeight="1" x14ac:dyDescent="0.15">
      <c r="C58" s="198"/>
      <c r="D58" s="215"/>
      <c r="E58" s="216"/>
      <c r="F58" s="216"/>
      <c r="G58" s="216"/>
      <c r="H58" s="216"/>
      <c r="I58" s="216"/>
      <c r="J58" s="216"/>
      <c r="K58" s="216"/>
      <c r="L58" s="216"/>
      <c r="M58" s="216"/>
      <c r="N58" s="216"/>
      <c r="O58" s="216"/>
      <c r="P58" s="216"/>
      <c r="Q58" s="216"/>
    </row>
    <row r="59" spans="3:17" ht="19.5" customHeight="1" x14ac:dyDescent="0.15">
      <c r="C59" s="198"/>
      <c r="D59" s="215"/>
      <c r="E59" s="216"/>
      <c r="F59" s="216"/>
      <c r="G59" s="216"/>
      <c r="H59" s="216"/>
      <c r="I59" s="216"/>
      <c r="J59" s="216"/>
      <c r="K59" s="216"/>
      <c r="L59" s="216"/>
      <c r="M59" s="216"/>
      <c r="N59" s="216"/>
      <c r="O59" s="216"/>
      <c r="P59" s="216"/>
      <c r="Q59" s="216"/>
    </row>
    <row r="60" spans="3:17" ht="19.5" customHeight="1" x14ac:dyDescent="0.15">
      <c r="C60" s="198"/>
      <c r="D60" s="215"/>
      <c r="E60" s="216"/>
      <c r="F60" s="216"/>
      <c r="G60" s="216"/>
      <c r="H60" s="216"/>
      <c r="I60" s="216"/>
      <c r="J60" s="216"/>
      <c r="K60" s="216"/>
      <c r="L60" s="216"/>
      <c r="M60" s="216"/>
      <c r="N60" s="216"/>
      <c r="O60" s="216"/>
      <c r="P60" s="216"/>
      <c r="Q60" s="216"/>
    </row>
    <row r="61" spans="3:17" ht="30.75" customHeight="1" x14ac:dyDescent="0.15">
      <c r="C61" s="198"/>
      <c r="D61" s="215"/>
      <c r="E61" s="216"/>
      <c r="F61" s="216"/>
      <c r="G61" s="216"/>
      <c r="H61" s="216"/>
      <c r="I61" s="216"/>
      <c r="J61" s="216"/>
      <c r="K61" s="216"/>
      <c r="L61" s="216"/>
      <c r="M61" s="216"/>
      <c r="N61" s="216"/>
      <c r="O61" s="216"/>
      <c r="P61" s="216"/>
      <c r="Q61" s="216"/>
    </row>
    <row r="62" spans="3:17" ht="19.5" customHeight="1" x14ac:dyDescent="0.15">
      <c r="C62" s="198"/>
      <c r="D62" s="215"/>
      <c r="E62" s="216"/>
      <c r="F62" s="216"/>
      <c r="G62" s="216"/>
      <c r="H62" s="216"/>
      <c r="I62" s="216"/>
      <c r="J62" s="216"/>
      <c r="K62" s="216"/>
      <c r="L62" s="216"/>
      <c r="M62" s="216"/>
      <c r="N62" s="216"/>
      <c r="O62" s="216"/>
      <c r="P62" s="216"/>
      <c r="Q62" s="216"/>
    </row>
    <row r="63" spans="3:17" ht="19.5" customHeight="1" x14ac:dyDescent="0.15">
      <c r="C63" s="198"/>
      <c r="D63" s="215"/>
      <c r="E63" s="216"/>
      <c r="F63" s="216"/>
      <c r="G63" s="216"/>
      <c r="H63" s="216"/>
      <c r="I63" s="216"/>
      <c r="J63" s="216"/>
      <c r="K63" s="216"/>
      <c r="L63" s="216"/>
      <c r="M63" s="216"/>
      <c r="N63" s="216"/>
      <c r="O63" s="216"/>
      <c r="P63" s="216"/>
      <c r="Q63" s="216"/>
    </row>
    <row r="64" spans="3:17" s="183" customFormat="1" ht="19.5" customHeight="1" x14ac:dyDescent="0.15">
      <c r="C64" s="198"/>
      <c r="D64" s="215"/>
      <c r="E64" s="216"/>
      <c r="F64" s="216"/>
      <c r="G64" s="216"/>
      <c r="H64" s="216"/>
      <c r="I64" s="216"/>
      <c r="J64" s="216"/>
      <c r="K64" s="216"/>
      <c r="L64" s="216"/>
      <c r="M64" s="216"/>
      <c r="N64" s="216"/>
      <c r="O64" s="216"/>
      <c r="P64" s="216"/>
      <c r="Q64" s="216"/>
    </row>
    <row r="65" spans="3:17" ht="19.5" customHeight="1" x14ac:dyDescent="0.15">
      <c r="C65" s="198"/>
      <c r="D65" s="215"/>
      <c r="E65" s="216"/>
      <c r="F65" s="216"/>
      <c r="G65" s="216"/>
      <c r="H65" s="216"/>
      <c r="I65" s="216"/>
      <c r="J65" s="216"/>
      <c r="K65" s="216"/>
      <c r="L65" s="216"/>
      <c r="M65" s="216"/>
      <c r="N65" s="216"/>
      <c r="O65" s="216"/>
      <c r="P65" s="216"/>
      <c r="Q65" s="216"/>
    </row>
    <row r="66" spans="3:17" ht="19.5" customHeight="1" x14ac:dyDescent="0.15">
      <c r="C66" s="198"/>
      <c r="D66" s="215"/>
      <c r="E66" s="216"/>
      <c r="F66" s="216"/>
      <c r="G66" s="216"/>
      <c r="H66" s="216"/>
      <c r="I66" s="216"/>
      <c r="J66" s="216"/>
      <c r="K66" s="216"/>
      <c r="L66" s="216"/>
      <c r="M66" s="216"/>
      <c r="N66" s="216"/>
      <c r="O66" s="216"/>
      <c r="P66" s="216"/>
      <c r="Q66" s="216"/>
    </row>
    <row r="67" spans="3:17" x14ac:dyDescent="0.15">
      <c r="C67" s="198"/>
      <c r="D67" s="215"/>
      <c r="E67" s="216"/>
      <c r="F67" s="216"/>
      <c r="G67" s="216"/>
      <c r="H67" s="216"/>
      <c r="I67" s="216"/>
      <c r="J67" s="216"/>
      <c r="K67" s="216"/>
      <c r="L67" s="216"/>
      <c r="M67" s="216"/>
      <c r="N67" s="216"/>
      <c r="O67" s="216"/>
      <c r="P67" s="216"/>
      <c r="Q67" s="216"/>
    </row>
    <row r="68" spans="3:17" x14ac:dyDescent="0.15">
      <c r="C68" s="198"/>
      <c r="D68" s="215"/>
      <c r="E68" s="216"/>
      <c r="F68" s="216"/>
      <c r="G68" s="216"/>
      <c r="H68" s="216"/>
      <c r="I68" s="216"/>
      <c r="J68" s="216"/>
      <c r="K68" s="216"/>
      <c r="L68" s="216"/>
      <c r="M68" s="216"/>
      <c r="N68" s="216"/>
      <c r="O68" s="216"/>
      <c r="P68" s="216"/>
      <c r="Q68" s="216"/>
    </row>
    <row r="69" spans="3:17" x14ac:dyDescent="0.15">
      <c r="C69" s="198"/>
      <c r="D69" s="215"/>
      <c r="E69" s="216"/>
      <c r="F69" s="216"/>
      <c r="G69" s="216"/>
      <c r="H69" s="216"/>
      <c r="I69" s="216"/>
      <c r="J69" s="216"/>
      <c r="K69" s="216"/>
      <c r="L69" s="216"/>
      <c r="M69" s="216"/>
      <c r="N69" s="216"/>
      <c r="O69" s="216"/>
      <c r="P69" s="216"/>
      <c r="Q69" s="216"/>
    </row>
    <row r="70" spans="3:17" x14ac:dyDescent="0.15">
      <c r="C70" s="198"/>
      <c r="D70" s="215"/>
      <c r="E70" s="216"/>
      <c r="F70" s="216"/>
      <c r="G70" s="216"/>
      <c r="H70" s="216"/>
      <c r="I70" s="216"/>
      <c r="J70" s="216"/>
      <c r="K70" s="216"/>
      <c r="L70" s="216"/>
      <c r="M70" s="216"/>
      <c r="N70" s="216"/>
      <c r="O70" s="216"/>
      <c r="P70" s="216"/>
      <c r="Q70" s="216"/>
    </row>
    <row r="71" spans="3:17" x14ac:dyDescent="0.15">
      <c r="C71" s="198"/>
      <c r="D71" s="215"/>
      <c r="E71" s="216"/>
      <c r="F71" s="216"/>
      <c r="G71" s="216"/>
      <c r="H71" s="216"/>
      <c r="I71" s="216"/>
      <c r="J71" s="216"/>
      <c r="K71" s="216"/>
      <c r="L71" s="216"/>
      <c r="M71" s="216"/>
      <c r="N71" s="216"/>
      <c r="O71" s="216"/>
      <c r="P71" s="216"/>
      <c r="Q71" s="216"/>
    </row>
    <row r="72" spans="3:17" x14ac:dyDescent="0.15">
      <c r="C72" s="198"/>
      <c r="D72" s="215"/>
      <c r="E72" s="216"/>
      <c r="F72" s="216"/>
      <c r="G72" s="216"/>
      <c r="H72" s="216"/>
      <c r="I72" s="216"/>
      <c r="J72" s="216"/>
      <c r="K72" s="216"/>
      <c r="L72" s="216"/>
      <c r="M72" s="216"/>
      <c r="N72" s="216"/>
      <c r="O72" s="216"/>
      <c r="P72" s="216"/>
      <c r="Q72" s="216"/>
    </row>
    <row r="73" spans="3:17" x14ac:dyDescent="0.15">
      <c r="C73" s="198"/>
      <c r="D73" s="215"/>
      <c r="E73" s="216"/>
      <c r="F73" s="216"/>
      <c r="G73" s="216"/>
      <c r="H73" s="216"/>
      <c r="I73" s="216"/>
      <c r="J73" s="216"/>
      <c r="K73" s="216"/>
      <c r="L73" s="216"/>
      <c r="M73" s="216"/>
      <c r="N73" s="216"/>
      <c r="O73" s="216"/>
      <c r="P73" s="216"/>
      <c r="Q73" s="216"/>
    </row>
  </sheetData>
  <sheetProtection sheet="1" objects="1" scenarios="1"/>
  <mergeCells count="65">
    <mergeCell ref="D73:Q73"/>
    <mergeCell ref="D23:Q23"/>
    <mergeCell ref="M7:N7"/>
    <mergeCell ref="M9:O11"/>
    <mergeCell ref="D16:E16"/>
    <mergeCell ref="G16:H16"/>
    <mergeCell ref="J16:K16"/>
    <mergeCell ref="M16:N16"/>
    <mergeCell ref="P16:Q16"/>
    <mergeCell ref="D67:Q67"/>
    <mergeCell ref="D68:Q68"/>
    <mergeCell ref="D69:Q69"/>
    <mergeCell ref="D70:Q70"/>
    <mergeCell ref="D71:Q71"/>
    <mergeCell ref="D72:Q72"/>
    <mergeCell ref="D61:Q61"/>
    <mergeCell ref="D62:Q62"/>
    <mergeCell ref="D63:Q63"/>
    <mergeCell ref="D64:Q64"/>
    <mergeCell ref="D65:Q65"/>
    <mergeCell ref="D66:Q66"/>
    <mergeCell ref="D60:Q60"/>
    <mergeCell ref="D49:Q49"/>
    <mergeCell ref="D50:Q50"/>
    <mergeCell ref="D51:Q51"/>
    <mergeCell ref="D52:Q52"/>
    <mergeCell ref="D53:Q53"/>
    <mergeCell ref="D54:Q54"/>
    <mergeCell ref="D55:Q55"/>
    <mergeCell ref="D56:Q56"/>
    <mergeCell ref="D57:Q57"/>
    <mergeCell ref="D58:Q58"/>
    <mergeCell ref="D59:Q59"/>
    <mergeCell ref="D48:Q48"/>
    <mergeCell ref="D37:Q37"/>
    <mergeCell ref="D38:Q38"/>
    <mergeCell ref="D39:Q39"/>
    <mergeCell ref="D40:Q40"/>
    <mergeCell ref="D41:Q41"/>
    <mergeCell ref="D42:Q42"/>
    <mergeCell ref="D43:Q43"/>
    <mergeCell ref="D44:Q44"/>
    <mergeCell ref="D45:Q45"/>
    <mergeCell ref="D46:Q46"/>
    <mergeCell ref="D47:Q47"/>
    <mergeCell ref="D33:Q33"/>
    <mergeCell ref="D34:Q34"/>
    <mergeCell ref="D35:Q35"/>
    <mergeCell ref="D36:Q36"/>
    <mergeCell ref="D31:Q32"/>
    <mergeCell ref="D30:Q30"/>
    <mergeCell ref="D7:E7"/>
    <mergeCell ref="G10:H10"/>
    <mergeCell ref="P10:Q10"/>
    <mergeCell ref="G19:H19"/>
    <mergeCell ref="P19:Q19"/>
    <mergeCell ref="J7:K7"/>
    <mergeCell ref="J9:L11"/>
    <mergeCell ref="P7:Q7"/>
    <mergeCell ref="G7:H7"/>
    <mergeCell ref="D24:Q24"/>
    <mergeCell ref="D25:Q25"/>
    <mergeCell ref="D26:Q26"/>
    <mergeCell ref="D27:Q27"/>
    <mergeCell ref="D29:Q29"/>
  </mergeCells>
  <phoneticPr fontId="2"/>
  <pageMargins left="0.70866141732283472" right="0.70866141732283472" top="0.74803149606299213" bottom="0.35433070866141736" header="0.31496062992125984" footer="0.31496062992125984"/>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33"/>
  <sheetViews>
    <sheetView showGridLines="0" view="pageBreakPreview" topLeftCell="B1" zoomScale="77" zoomScaleNormal="100" zoomScaleSheetLayoutView="77" workbookViewId="0">
      <pane xSplit="6" ySplit="4" topLeftCell="I32" activePane="bottomRight" state="frozen"/>
      <selection activeCell="B1" sqref="B1"/>
      <selection pane="topRight" activeCell="H1" sqref="H1"/>
      <selection pane="bottomLeft" activeCell="B5" sqref="B5"/>
      <selection pane="bottomRight" activeCell="Y17" sqref="Y17"/>
    </sheetView>
  </sheetViews>
  <sheetFormatPr defaultColWidth="9" defaultRowHeight="14.25" x14ac:dyDescent="0.15"/>
  <cols>
    <col min="1" max="1" width="9" style="1"/>
    <col min="2" max="2" width="4.875" style="1" customWidth="1"/>
    <col min="3" max="3" width="10.625" style="1" customWidth="1"/>
    <col min="4" max="4" width="10.875" style="1" customWidth="1"/>
    <col min="5" max="5" width="20.75" style="1" customWidth="1"/>
    <col min="6" max="6" width="9.625" style="1" customWidth="1"/>
    <col min="7" max="7" width="18.625" style="1" customWidth="1"/>
    <col min="8" max="8" width="6.875" style="1" customWidth="1"/>
    <col min="9" max="9" width="1" style="1" customWidth="1"/>
    <col min="10" max="10" width="4.875" style="1" customWidth="1"/>
    <col min="11" max="11" width="10.125" style="1" customWidth="1"/>
    <col min="12" max="12" width="17.125" style="1" customWidth="1"/>
    <col min="13" max="13" width="15.375" style="1" customWidth="1"/>
    <col min="14" max="14" width="12.375" style="1" customWidth="1"/>
    <col min="15" max="15" width="12.375" style="3" customWidth="1"/>
    <col min="16" max="16" width="9" style="8"/>
    <col min="17" max="17" width="2.125" style="1" customWidth="1"/>
    <col min="18" max="18" width="4.875" style="1" customWidth="1"/>
    <col min="19" max="19" width="9.125" style="1" customWidth="1"/>
    <col min="20" max="20" width="15.25" style="1" customWidth="1"/>
    <col min="21" max="21" width="12.5" style="1" customWidth="1"/>
    <col min="22" max="22" width="11" style="137" customWidth="1"/>
    <col min="23" max="23" width="9" style="8" customWidth="1"/>
    <col min="24" max="24" width="12.375" style="1" customWidth="1"/>
    <col min="25" max="25" width="12.375" style="3" customWidth="1"/>
    <col min="26" max="16384" width="9" style="1"/>
  </cols>
  <sheetData>
    <row r="2" spans="2:25" ht="25.5" customHeight="1" thickBot="1" x14ac:dyDescent="0.2">
      <c r="B2" s="7" t="s">
        <v>97</v>
      </c>
    </row>
    <row r="3" spans="2:25" ht="24" customHeight="1" x14ac:dyDescent="0.15">
      <c r="B3" s="287" t="s">
        <v>50</v>
      </c>
      <c r="C3" s="288"/>
      <c r="D3" s="288"/>
      <c r="E3" s="289"/>
      <c r="F3" s="290" t="s">
        <v>32</v>
      </c>
      <c r="G3" s="291"/>
      <c r="H3" s="63"/>
      <c r="J3" s="287" t="s">
        <v>0</v>
      </c>
      <c r="K3" s="292"/>
      <c r="L3" s="295" t="s">
        <v>1</v>
      </c>
      <c r="M3" s="297" t="s">
        <v>2</v>
      </c>
      <c r="N3" s="302" t="s">
        <v>46</v>
      </c>
      <c r="O3" s="303"/>
      <c r="P3" s="247"/>
      <c r="R3" s="287" t="s">
        <v>0</v>
      </c>
      <c r="S3" s="292"/>
      <c r="T3" s="295" t="s">
        <v>1</v>
      </c>
      <c r="U3" s="297" t="s">
        <v>2</v>
      </c>
      <c r="V3" s="279" t="s">
        <v>84</v>
      </c>
      <c r="W3" s="280"/>
      <c r="X3" s="246" t="s">
        <v>91</v>
      </c>
      <c r="Y3" s="247"/>
    </row>
    <row r="4" spans="2:25" ht="33" customHeight="1" thickBot="1" x14ac:dyDescent="0.2">
      <c r="B4" s="299" t="s">
        <v>0</v>
      </c>
      <c r="C4" s="300"/>
      <c r="D4" s="9" t="s">
        <v>1</v>
      </c>
      <c r="E4" s="10" t="s">
        <v>2</v>
      </c>
      <c r="F4" s="33" t="s">
        <v>60</v>
      </c>
      <c r="G4" s="11" t="s">
        <v>31</v>
      </c>
      <c r="H4" s="63"/>
      <c r="J4" s="293"/>
      <c r="K4" s="294"/>
      <c r="L4" s="296"/>
      <c r="M4" s="298"/>
      <c r="N4" s="147" t="s">
        <v>111</v>
      </c>
      <c r="O4" s="148" t="s">
        <v>112</v>
      </c>
      <c r="P4" s="11" t="s">
        <v>47</v>
      </c>
      <c r="R4" s="293"/>
      <c r="S4" s="294"/>
      <c r="T4" s="296"/>
      <c r="U4" s="298"/>
      <c r="V4" s="138" t="s">
        <v>90</v>
      </c>
      <c r="W4" s="11" t="s">
        <v>47</v>
      </c>
      <c r="X4" s="149" t="s">
        <v>111</v>
      </c>
      <c r="Y4" s="150" t="s">
        <v>112</v>
      </c>
    </row>
    <row r="5" spans="2:25" ht="19.5" customHeight="1" x14ac:dyDescent="0.15">
      <c r="B5" s="281" t="s">
        <v>3</v>
      </c>
      <c r="C5" s="281"/>
      <c r="D5" s="282"/>
      <c r="E5" s="238"/>
      <c r="F5" s="12">
        <v>1</v>
      </c>
      <c r="G5" s="84" t="s">
        <v>92</v>
      </c>
      <c r="H5" s="5">
        <v>4</v>
      </c>
      <c r="J5" s="281" t="s">
        <v>3</v>
      </c>
      <c r="K5" s="281"/>
      <c r="L5" s="282"/>
      <c r="M5" s="238"/>
      <c r="N5" s="36">
        <v>324</v>
      </c>
      <c r="O5" s="37">
        <v>2592</v>
      </c>
      <c r="P5" s="38" t="s">
        <v>4</v>
      </c>
      <c r="R5" s="281" t="s">
        <v>3</v>
      </c>
      <c r="S5" s="281"/>
      <c r="T5" s="282"/>
      <c r="U5" s="238"/>
      <c r="V5" s="86">
        <f>想定避難者数入力シート!$D$8*F5*H5</f>
        <v>40000</v>
      </c>
      <c r="W5" s="38" t="s">
        <v>4</v>
      </c>
      <c r="X5" s="99">
        <f>V5/N5</f>
        <v>123.45679012345678</v>
      </c>
      <c r="Y5" s="100">
        <f>V5/O5</f>
        <v>15.432098765432098</v>
      </c>
    </row>
    <row r="6" spans="2:25" ht="19.5" customHeight="1" x14ac:dyDescent="0.15">
      <c r="B6" s="236" t="s">
        <v>5</v>
      </c>
      <c r="C6" s="237"/>
      <c r="D6" s="253" t="s">
        <v>6</v>
      </c>
      <c r="E6" s="254"/>
      <c r="F6" s="121">
        <v>0.5</v>
      </c>
      <c r="G6" s="284" t="s">
        <v>85</v>
      </c>
      <c r="H6" s="5">
        <v>3</v>
      </c>
      <c r="J6" s="236" t="s">
        <v>5</v>
      </c>
      <c r="K6" s="237"/>
      <c r="L6" s="253" t="s">
        <v>6</v>
      </c>
      <c r="M6" s="254"/>
      <c r="N6" s="39">
        <v>3000</v>
      </c>
      <c r="O6" s="40">
        <v>4200</v>
      </c>
      <c r="P6" s="134" t="s">
        <v>95</v>
      </c>
      <c r="R6" s="236" t="s">
        <v>5</v>
      </c>
      <c r="S6" s="237"/>
      <c r="T6" s="253" t="s">
        <v>6</v>
      </c>
      <c r="U6" s="254"/>
      <c r="V6" s="87">
        <f>想定避難者数入力シート!$D$8*F6*H6</f>
        <v>15000</v>
      </c>
      <c r="W6" s="134" t="s">
        <v>95</v>
      </c>
      <c r="X6" s="101">
        <f t="shared" ref="X6:X26" si="0">V6/N6</f>
        <v>5</v>
      </c>
      <c r="Y6" s="102">
        <f t="shared" ref="Y6:Y26" si="1">V6/O6</f>
        <v>3.5714285714285716</v>
      </c>
    </row>
    <row r="7" spans="2:25" ht="19.5" customHeight="1" x14ac:dyDescent="0.15">
      <c r="B7" s="283"/>
      <c r="C7" s="239"/>
      <c r="D7" s="286" t="s">
        <v>51</v>
      </c>
      <c r="E7" s="244"/>
      <c r="F7" s="123">
        <v>0.5</v>
      </c>
      <c r="G7" s="285"/>
      <c r="H7" s="63">
        <v>3</v>
      </c>
      <c r="J7" s="238"/>
      <c r="K7" s="239"/>
      <c r="L7" s="286" t="s">
        <v>51</v>
      </c>
      <c r="M7" s="244"/>
      <c r="N7" s="62">
        <v>2160</v>
      </c>
      <c r="O7" s="43">
        <v>4320</v>
      </c>
      <c r="P7" s="135" t="s">
        <v>95</v>
      </c>
      <c r="R7" s="238"/>
      <c r="S7" s="239"/>
      <c r="T7" s="286" t="s">
        <v>51</v>
      </c>
      <c r="U7" s="244"/>
      <c r="V7" s="88">
        <f>想定避難者数入力シート!$D$8*F7*H7</f>
        <v>15000</v>
      </c>
      <c r="W7" s="135" t="s">
        <v>95</v>
      </c>
      <c r="X7" s="103">
        <f t="shared" si="0"/>
        <v>6.9444444444444446</v>
      </c>
      <c r="Y7" s="104">
        <f t="shared" si="1"/>
        <v>3.4722222222222223</v>
      </c>
    </row>
    <row r="8" spans="2:25" ht="19.5" customHeight="1" x14ac:dyDescent="0.15">
      <c r="B8" s="236" t="s">
        <v>70</v>
      </c>
      <c r="C8" s="237"/>
      <c r="D8" s="301" t="s">
        <v>8</v>
      </c>
      <c r="E8" s="241"/>
      <c r="F8" s="24">
        <v>1</v>
      </c>
      <c r="G8" s="122" t="s">
        <v>86</v>
      </c>
      <c r="H8" s="136">
        <v>50</v>
      </c>
      <c r="J8" s="236" t="s">
        <v>70</v>
      </c>
      <c r="K8" s="237"/>
      <c r="L8" s="301" t="s">
        <v>8</v>
      </c>
      <c r="M8" s="241"/>
      <c r="N8" s="81">
        <v>18</v>
      </c>
      <c r="O8" s="53">
        <v>14</v>
      </c>
      <c r="P8" s="38" t="s">
        <v>7</v>
      </c>
      <c r="R8" s="236" t="s">
        <v>70</v>
      </c>
      <c r="S8" s="237"/>
      <c r="T8" s="301" t="s">
        <v>8</v>
      </c>
      <c r="U8" s="241"/>
      <c r="V8" s="89">
        <f>ROUNDUP(想定避難者数入力シート!$D$8*F8/H8,0)</f>
        <v>200</v>
      </c>
      <c r="W8" s="38" t="s">
        <v>7</v>
      </c>
      <c r="X8" s="105">
        <f t="shared" si="0"/>
        <v>11.111111111111111</v>
      </c>
      <c r="Y8" s="106">
        <f t="shared" si="1"/>
        <v>14.285714285714286</v>
      </c>
    </row>
    <row r="9" spans="2:25" ht="19.5" customHeight="1" x14ac:dyDescent="0.15">
      <c r="B9" s="251"/>
      <c r="C9" s="252"/>
      <c r="D9" s="226" t="s">
        <v>9</v>
      </c>
      <c r="E9" s="227"/>
      <c r="F9" s="19">
        <v>1</v>
      </c>
      <c r="G9" s="20" t="s">
        <v>33</v>
      </c>
      <c r="H9" s="5">
        <v>5</v>
      </c>
      <c r="J9" s="251"/>
      <c r="K9" s="252"/>
      <c r="L9" s="226" t="s">
        <v>9</v>
      </c>
      <c r="M9" s="227"/>
      <c r="N9" s="46">
        <v>3750</v>
      </c>
      <c r="O9" s="47">
        <v>10500</v>
      </c>
      <c r="P9" s="48" t="s">
        <v>7</v>
      </c>
      <c r="R9" s="251"/>
      <c r="S9" s="252"/>
      <c r="T9" s="226" t="s">
        <v>9</v>
      </c>
      <c r="U9" s="227"/>
      <c r="V9" s="90">
        <f>想定避難者数入力シート!$D$8*F9*H9</f>
        <v>50000</v>
      </c>
      <c r="W9" s="48" t="s">
        <v>7</v>
      </c>
      <c r="X9" s="107">
        <f t="shared" si="0"/>
        <v>13.333333333333334</v>
      </c>
      <c r="Y9" s="108">
        <f t="shared" si="1"/>
        <v>4.7619047619047619</v>
      </c>
    </row>
    <row r="10" spans="2:25" ht="19.5" customHeight="1" x14ac:dyDescent="0.15">
      <c r="B10" s="251"/>
      <c r="C10" s="252"/>
      <c r="D10" s="253" t="s">
        <v>10</v>
      </c>
      <c r="E10" s="254"/>
      <c r="F10" s="25">
        <v>1</v>
      </c>
      <c r="G10" s="26" t="s">
        <v>45</v>
      </c>
      <c r="H10" s="5">
        <v>0.11</v>
      </c>
      <c r="J10" s="251"/>
      <c r="K10" s="252"/>
      <c r="L10" s="253" t="s">
        <v>10</v>
      </c>
      <c r="M10" s="254"/>
      <c r="N10" s="52">
        <v>810</v>
      </c>
      <c r="O10" s="53">
        <v>810</v>
      </c>
      <c r="P10" s="38" t="s">
        <v>48</v>
      </c>
      <c r="R10" s="251"/>
      <c r="S10" s="252"/>
      <c r="T10" s="253" t="s">
        <v>10</v>
      </c>
      <c r="U10" s="254"/>
      <c r="V10" s="91">
        <f>ROUNDUP(想定避難者数入力シート!$D$8*F10*H10,0)</f>
        <v>1100</v>
      </c>
      <c r="W10" s="38" t="s">
        <v>48</v>
      </c>
      <c r="X10" s="109">
        <f t="shared" si="0"/>
        <v>1.3580246913580247</v>
      </c>
      <c r="Y10" s="106">
        <f t="shared" si="1"/>
        <v>1.3580246913580247</v>
      </c>
    </row>
    <row r="11" spans="2:25" ht="19.5" customHeight="1" x14ac:dyDescent="0.15">
      <c r="B11" s="132"/>
      <c r="C11" s="133"/>
      <c r="D11" s="276" t="s">
        <v>116</v>
      </c>
      <c r="E11" s="278"/>
      <c r="F11" s="156">
        <v>1</v>
      </c>
      <c r="G11" s="157" t="s">
        <v>114</v>
      </c>
      <c r="H11" s="5">
        <v>7.0000000000000001E-3</v>
      </c>
      <c r="J11" s="132"/>
      <c r="K11" s="133"/>
      <c r="L11" s="276" t="s">
        <v>113</v>
      </c>
      <c r="M11" s="278"/>
      <c r="N11" s="158">
        <v>2880</v>
      </c>
      <c r="O11" s="159">
        <v>6720</v>
      </c>
      <c r="P11" s="160" t="s">
        <v>4</v>
      </c>
      <c r="R11" s="132"/>
      <c r="S11" s="133"/>
      <c r="T11" s="276" t="s">
        <v>113</v>
      </c>
      <c r="U11" s="277"/>
      <c r="V11" s="161">
        <f>ROUNDUP(想定避難者数入力シート!$D$8*F11*H11/0.06,0)</f>
        <v>1167</v>
      </c>
      <c r="W11" s="160" t="s">
        <v>4</v>
      </c>
      <c r="X11" s="162">
        <f>V11/N11</f>
        <v>0.40520833333333334</v>
      </c>
      <c r="Y11" s="163">
        <f>V11/O11</f>
        <v>0.17366071428571428</v>
      </c>
    </row>
    <row r="12" spans="2:25" ht="19.5" customHeight="1" x14ac:dyDescent="0.15">
      <c r="B12" s="271" t="s">
        <v>87</v>
      </c>
      <c r="C12" s="272"/>
      <c r="D12" s="273" t="s">
        <v>115</v>
      </c>
      <c r="E12" s="274"/>
      <c r="F12" s="30">
        <v>1</v>
      </c>
      <c r="G12" s="14" t="s">
        <v>68</v>
      </c>
      <c r="H12" s="131">
        <f>40/960</f>
        <v>4.1666666666666664E-2</v>
      </c>
      <c r="J12" s="271" t="s">
        <v>87</v>
      </c>
      <c r="K12" s="272"/>
      <c r="L12" s="275" t="s">
        <v>17</v>
      </c>
      <c r="M12" s="274"/>
      <c r="N12" s="39">
        <v>180</v>
      </c>
      <c r="O12" s="45">
        <v>1080</v>
      </c>
      <c r="P12" s="41" t="s">
        <v>4</v>
      </c>
      <c r="R12" s="271" t="s">
        <v>87</v>
      </c>
      <c r="S12" s="272"/>
      <c r="T12" s="275" t="s">
        <v>17</v>
      </c>
      <c r="U12" s="231"/>
      <c r="V12" s="126">
        <f>ROUNDUP(想定避難者数入力シート!$D$8*F12*H12/0.96,0)</f>
        <v>435</v>
      </c>
      <c r="W12" s="41" t="s">
        <v>4</v>
      </c>
      <c r="X12" s="101">
        <f>V12/N12</f>
        <v>2.4166666666666665</v>
      </c>
      <c r="Y12" s="116">
        <f>V12/O12</f>
        <v>0.40277777777777779</v>
      </c>
    </row>
    <row r="13" spans="2:25" ht="19.5" customHeight="1" x14ac:dyDescent="0.15">
      <c r="B13" s="236" t="s">
        <v>57</v>
      </c>
      <c r="C13" s="237"/>
      <c r="D13" s="240" t="s">
        <v>62</v>
      </c>
      <c r="E13" s="15" t="s">
        <v>63</v>
      </c>
      <c r="F13" s="16">
        <v>1</v>
      </c>
      <c r="G13" s="17" t="s">
        <v>35</v>
      </c>
      <c r="H13" s="5">
        <v>3</v>
      </c>
      <c r="J13" s="236" t="s">
        <v>57</v>
      </c>
      <c r="K13" s="259"/>
      <c r="L13" s="241" t="s">
        <v>52</v>
      </c>
      <c r="M13" s="264"/>
      <c r="N13" s="39">
        <v>60000</v>
      </c>
      <c r="O13" s="40">
        <v>72000</v>
      </c>
      <c r="P13" s="223" t="s">
        <v>7</v>
      </c>
      <c r="R13" s="236" t="s">
        <v>57</v>
      </c>
      <c r="S13" s="259"/>
      <c r="T13" s="241" t="s">
        <v>52</v>
      </c>
      <c r="U13" s="264"/>
      <c r="V13" s="87">
        <f>想定避難者数入力シート!$D$8*F13*H13</f>
        <v>30000</v>
      </c>
      <c r="W13" s="223" t="s">
        <v>7</v>
      </c>
      <c r="X13" s="101">
        <f t="shared" si="0"/>
        <v>0.5</v>
      </c>
      <c r="Y13" s="102">
        <f t="shared" si="1"/>
        <v>0.41666666666666669</v>
      </c>
    </row>
    <row r="14" spans="2:25" ht="19.5" customHeight="1" x14ac:dyDescent="0.15">
      <c r="B14" s="251"/>
      <c r="C14" s="252"/>
      <c r="D14" s="257"/>
      <c r="E14" s="18" t="s">
        <v>64</v>
      </c>
      <c r="F14" s="19">
        <v>1</v>
      </c>
      <c r="G14" s="20" t="s">
        <v>37</v>
      </c>
      <c r="H14" s="5">
        <v>1</v>
      </c>
      <c r="J14" s="260"/>
      <c r="K14" s="261"/>
      <c r="L14" s="265"/>
      <c r="M14" s="266"/>
      <c r="N14" s="97">
        <v>60000</v>
      </c>
      <c r="O14" s="98">
        <v>72000</v>
      </c>
      <c r="P14" s="224"/>
      <c r="R14" s="260"/>
      <c r="S14" s="261"/>
      <c r="T14" s="265"/>
      <c r="U14" s="266"/>
      <c r="V14" s="139">
        <f>想定避難者数入力シート!$D$8*F14*H14</f>
        <v>10000</v>
      </c>
      <c r="W14" s="224"/>
      <c r="X14" s="110">
        <f t="shared" si="0"/>
        <v>0.16666666666666666</v>
      </c>
      <c r="Y14" s="111">
        <f t="shared" si="1"/>
        <v>0.1388888888888889</v>
      </c>
    </row>
    <row r="15" spans="2:25" ht="19.5" customHeight="1" x14ac:dyDescent="0.15">
      <c r="B15" s="251"/>
      <c r="C15" s="252"/>
      <c r="D15" s="258"/>
      <c r="E15" s="18" t="s">
        <v>65</v>
      </c>
      <c r="F15" s="21">
        <v>8.0000000000000002E-3</v>
      </c>
      <c r="G15" s="20" t="s">
        <v>36</v>
      </c>
      <c r="H15" s="5">
        <v>8</v>
      </c>
      <c r="J15" s="260"/>
      <c r="K15" s="261"/>
      <c r="L15" s="267"/>
      <c r="M15" s="268"/>
      <c r="N15" s="95">
        <v>60000</v>
      </c>
      <c r="O15" s="96">
        <v>72000</v>
      </c>
      <c r="P15" s="225"/>
      <c r="R15" s="260"/>
      <c r="S15" s="261"/>
      <c r="T15" s="267"/>
      <c r="U15" s="268"/>
      <c r="V15" s="140">
        <f>想定避難者数入力シート!$D$8*F15*H15</f>
        <v>640</v>
      </c>
      <c r="W15" s="225"/>
      <c r="X15" s="112">
        <f t="shared" si="0"/>
        <v>1.0666666666666666E-2</v>
      </c>
      <c r="Y15" s="113">
        <f t="shared" si="1"/>
        <v>8.8888888888888889E-3</v>
      </c>
    </row>
    <row r="16" spans="2:25" ht="19.5" customHeight="1" x14ac:dyDescent="0.15">
      <c r="B16" s="251"/>
      <c r="C16" s="252"/>
      <c r="D16" s="226" t="s">
        <v>15</v>
      </c>
      <c r="E16" s="227"/>
      <c r="F16" s="19">
        <v>1</v>
      </c>
      <c r="G16" s="20" t="s">
        <v>35</v>
      </c>
      <c r="H16" s="5">
        <v>3</v>
      </c>
      <c r="J16" s="260"/>
      <c r="K16" s="261"/>
      <c r="L16" s="226" t="s">
        <v>15</v>
      </c>
      <c r="M16" s="227"/>
      <c r="N16" s="46">
        <v>26950</v>
      </c>
      <c r="O16" s="47">
        <v>29400</v>
      </c>
      <c r="P16" s="48" t="s">
        <v>7</v>
      </c>
      <c r="R16" s="260"/>
      <c r="S16" s="261"/>
      <c r="T16" s="226" t="s">
        <v>15</v>
      </c>
      <c r="U16" s="227"/>
      <c r="V16" s="90">
        <f>想定避難者数入力シート!$D$8*F16*H16</f>
        <v>30000</v>
      </c>
      <c r="W16" s="48" t="s">
        <v>7</v>
      </c>
      <c r="X16" s="107">
        <f t="shared" si="0"/>
        <v>1.1131725417439704</v>
      </c>
      <c r="Y16" s="108">
        <f t="shared" si="1"/>
        <v>1.0204081632653061</v>
      </c>
    </row>
    <row r="17" spans="2:25" ht="19.5" customHeight="1" x14ac:dyDescent="0.15">
      <c r="B17" s="238"/>
      <c r="C17" s="239"/>
      <c r="D17" s="242" t="s">
        <v>16</v>
      </c>
      <c r="E17" s="244"/>
      <c r="F17" s="22">
        <v>1</v>
      </c>
      <c r="G17" s="23" t="s">
        <v>35</v>
      </c>
      <c r="H17" s="5">
        <v>3</v>
      </c>
      <c r="J17" s="262"/>
      <c r="K17" s="263"/>
      <c r="L17" s="269" t="s">
        <v>16</v>
      </c>
      <c r="M17" s="270"/>
      <c r="N17" s="49">
        <v>67500</v>
      </c>
      <c r="O17" s="50">
        <v>55000</v>
      </c>
      <c r="P17" s="51" t="s">
        <v>4</v>
      </c>
      <c r="R17" s="262"/>
      <c r="S17" s="263"/>
      <c r="T17" s="269" t="s">
        <v>16</v>
      </c>
      <c r="U17" s="270"/>
      <c r="V17" s="92">
        <f>想定避難者数入力シート!$D$8*F17*H17</f>
        <v>30000</v>
      </c>
      <c r="W17" s="51" t="s">
        <v>4</v>
      </c>
      <c r="X17" s="114">
        <f>V17/N17</f>
        <v>0.44444444444444442</v>
      </c>
      <c r="Y17" s="115">
        <f>V17/O17</f>
        <v>0.54545454545454541</v>
      </c>
    </row>
    <row r="18" spans="2:25" ht="19.5" customHeight="1" x14ac:dyDescent="0.15">
      <c r="B18" s="236" t="s">
        <v>11</v>
      </c>
      <c r="C18" s="237"/>
      <c r="D18" s="245" t="s">
        <v>12</v>
      </c>
      <c r="E18" s="229"/>
      <c r="F18" s="27">
        <v>1</v>
      </c>
      <c r="G18" s="14" t="s">
        <v>34</v>
      </c>
      <c r="H18" s="5">
        <v>1</v>
      </c>
      <c r="J18" s="236" t="s">
        <v>11</v>
      </c>
      <c r="K18" s="237"/>
      <c r="L18" s="245" t="s">
        <v>12</v>
      </c>
      <c r="M18" s="229"/>
      <c r="N18" s="39">
        <v>5760</v>
      </c>
      <c r="O18" s="45">
        <v>17280</v>
      </c>
      <c r="P18" s="41" t="s">
        <v>7</v>
      </c>
      <c r="R18" s="236" t="s">
        <v>11</v>
      </c>
      <c r="S18" s="237"/>
      <c r="T18" s="245" t="s">
        <v>12</v>
      </c>
      <c r="U18" s="229"/>
      <c r="V18" s="87">
        <f>想定避難者数入力シート!$D$8*F18*H18</f>
        <v>10000</v>
      </c>
      <c r="W18" s="41" t="s">
        <v>7</v>
      </c>
      <c r="X18" s="101">
        <f t="shared" si="0"/>
        <v>1.7361111111111112</v>
      </c>
      <c r="Y18" s="116">
        <f t="shared" si="1"/>
        <v>0.57870370370370372</v>
      </c>
    </row>
    <row r="19" spans="2:25" ht="19.5" customHeight="1" x14ac:dyDescent="0.15">
      <c r="B19" s="238"/>
      <c r="C19" s="239"/>
      <c r="D19" s="242" t="s">
        <v>13</v>
      </c>
      <c r="E19" s="244"/>
      <c r="F19" s="28">
        <v>1</v>
      </c>
      <c r="G19" s="29" t="s">
        <v>61</v>
      </c>
      <c r="H19" s="83">
        <v>2</v>
      </c>
      <c r="J19" s="238"/>
      <c r="K19" s="239"/>
      <c r="L19" s="242" t="s">
        <v>13</v>
      </c>
      <c r="M19" s="244"/>
      <c r="N19" s="42">
        <v>140</v>
      </c>
      <c r="O19" s="54">
        <v>120</v>
      </c>
      <c r="P19" s="44" t="s">
        <v>14</v>
      </c>
      <c r="R19" s="238"/>
      <c r="S19" s="239"/>
      <c r="T19" s="242" t="s">
        <v>13</v>
      </c>
      <c r="U19" s="244"/>
      <c r="V19" s="93">
        <f>想定避難者数入力シート!$D$8*F19*H19</f>
        <v>20000</v>
      </c>
      <c r="W19" s="44" t="s">
        <v>14</v>
      </c>
      <c r="X19" s="117">
        <f t="shared" si="0"/>
        <v>142.85714285714286</v>
      </c>
      <c r="Y19" s="118">
        <f t="shared" si="1"/>
        <v>166.66666666666666</v>
      </c>
    </row>
    <row r="20" spans="2:25" ht="19.5" customHeight="1" x14ac:dyDescent="0.15">
      <c r="B20" s="236" t="s">
        <v>23</v>
      </c>
      <c r="C20" s="237"/>
      <c r="D20" s="240" t="s">
        <v>24</v>
      </c>
      <c r="E20" s="241"/>
      <c r="F20" s="30">
        <v>0.06</v>
      </c>
      <c r="G20" s="31" t="s">
        <v>41</v>
      </c>
      <c r="H20" s="83">
        <v>6</v>
      </c>
      <c r="J20" s="236" t="s">
        <v>23</v>
      </c>
      <c r="K20" s="237"/>
      <c r="L20" s="240" t="s">
        <v>24</v>
      </c>
      <c r="M20" s="241"/>
      <c r="N20" s="39">
        <v>36000</v>
      </c>
      <c r="O20" s="45">
        <v>27000</v>
      </c>
      <c r="P20" s="41" t="s">
        <v>14</v>
      </c>
      <c r="R20" s="236" t="s">
        <v>23</v>
      </c>
      <c r="S20" s="237"/>
      <c r="T20" s="240" t="s">
        <v>24</v>
      </c>
      <c r="U20" s="241"/>
      <c r="V20" s="87">
        <f>想定避難者数入力シート!$D$8*F20*H20</f>
        <v>3600</v>
      </c>
      <c r="W20" s="41" t="s">
        <v>14</v>
      </c>
      <c r="X20" s="101">
        <f t="shared" si="0"/>
        <v>0.1</v>
      </c>
      <c r="Y20" s="116">
        <f t="shared" si="1"/>
        <v>0.13333333333333333</v>
      </c>
    </row>
    <row r="21" spans="2:25" ht="19.5" customHeight="1" x14ac:dyDescent="0.15">
      <c r="B21" s="238"/>
      <c r="C21" s="239"/>
      <c r="D21" s="242" t="s">
        <v>80</v>
      </c>
      <c r="E21" s="243"/>
      <c r="F21" s="22">
        <v>0.18</v>
      </c>
      <c r="G21" s="13" t="s">
        <v>41</v>
      </c>
      <c r="H21" s="5">
        <v>6</v>
      </c>
      <c r="J21" s="238"/>
      <c r="K21" s="239"/>
      <c r="L21" s="242" t="s">
        <v>80</v>
      </c>
      <c r="M21" s="244"/>
      <c r="N21" s="42">
        <v>124416</v>
      </c>
      <c r="O21" s="54">
        <v>186624</v>
      </c>
      <c r="P21" s="44" t="s">
        <v>14</v>
      </c>
      <c r="R21" s="238"/>
      <c r="S21" s="239"/>
      <c r="T21" s="242" t="s">
        <v>80</v>
      </c>
      <c r="U21" s="244"/>
      <c r="V21" s="93">
        <f>想定避難者数入力シート!$D$8*F21*H21</f>
        <v>10800</v>
      </c>
      <c r="W21" s="44" t="s">
        <v>14</v>
      </c>
      <c r="X21" s="117">
        <f t="shared" si="0"/>
        <v>8.6805555555555552E-2</v>
      </c>
      <c r="Y21" s="118">
        <f t="shared" si="1"/>
        <v>5.7870370370370371E-2</v>
      </c>
    </row>
    <row r="22" spans="2:25" ht="19.5" customHeight="1" x14ac:dyDescent="0.15">
      <c r="B22" s="236" t="s">
        <v>25</v>
      </c>
      <c r="C22" s="237"/>
      <c r="D22" s="253" t="s">
        <v>26</v>
      </c>
      <c r="E22" s="254"/>
      <c r="F22" s="32">
        <v>2.9000000000000001E-2</v>
      </c>
      <c r="G22" s="26" t="s">
        <v>41</v>
      </c>
      <c r="H22" s="5">
        <v>6</v>
      </c>
      <c r="J22" s="251" t="s">
        <v>25</v>
      </c>
      <c r="K22" s="252"/>
      <c r="L22" s="253" t="s">
        <v>26</v>
      </c>
      <c r="M22" s="254"/>
      <c r="N22" s="52">
        <v>5904</v>
      </c>
      <c r="O22" s="53">
        <v>3996</v>
      </c>
      <c r="P22" s="38" t="s">
        <v>14</v>
      </c>
      <c r="R22" s="251" t="s">
        <v>25</v>
      </c>
      <c r="S22" s="252"/>
      <c r="T22" s="253" t="s">
        <v>26</v>
      </c>
      <c r="U22" s="254"/>
      <c r="V22" s="91">
        <f>想定避難者数入力シート!$D$8*F22*H22</f>
        <v>1740</v>
      </c>
      <c r="W22" s="38" t="s">
        <v>14</v>
      </c>
      <c r="X22" s="109">
        <f t="shared" si="0"/>
        <v>0.29471544715447157</v>
      </c>
      <c r="Y22" s="106">
        <f t="shared" si="1"/>
        <v>0.43543543543543545</v>
      </c>
    </row>
    <row r="23" spans="2:25" ht="19.5" customHeight="1" x14ac:dyDescent="0.15">
      <c r="B23" s="251"/>
      <c r="C23" s="252"/>
      <c r="D23" s="226" t="s">
        <v>27</v>
      </c>
      <c r="E23" s="227"/>
      <c r="F23" s="21">
        <v>8.0000000000000002E-3</v>
      </c>
      <c r="G23" s="20" t="s">
        <v>42</v>
      </c>
      <c r="H23" s="5">
        <v>130</v>
      </c>
      <c r="J23" s="251"/>
      <c r="K23" s="252"/>
      <c r="L23" s="226" t="s">
        <v>27</v>
      </c>
      <c r="M23" s="227"/>
      <c r="N23" s="46">
        <v>218000</v>
      </c>
      <c r="O23" s="47">
        <v>653000</v>
      </c>
      <c r="P23" s="48" t="s">
        <v>49</v>
      </c>
      <c r="R23" s="251"/>
      <c r="S23" s="252"/>
      <c r="T23" s="226" t="s">
        <v>27</v>
      </c>
      <c r="U23" s="227"/>
      <c r="V23" s="90">
        <f>想定避難者数入力シート!$D$8*F23*H23</f>
        <v>10400</v>
      </c>
      <c r="W23" s="48" t="s">
        <v>49</v>
      </c>
      <c r="X23" s="107">
        <f t="shared" si="0"/>
        <v>4.7706422018348627E-2</v>
      </c>
      <c r="Y23" s="108">
        <f t="shared" si="1"/>
        <v>1.5926493108728942E-2</v>
      </c>
    </row>
    <row r="24" spans="2:25" ht="19.5" customHeight="1" x14ac:dyDescent="0.15">
      <c r="B24" s="251"/>
      <c r="C24" s="252"/>
      <c r="D24" s="226" t="s">
        <v>56</v>
      </c>
      <c r="E24" s="227"/>
      <c r="F24" s="21">
        <v>2.9000000000000001E-2</v>
      </c>
      <c r="G24" s="20" t="s">
        <v>41</v>
      </c>
      <c r="H24" s="5">
        <v>6</v>
      </c>
      <c r="J24" s="251"/>
      <c r="K24" s="252"/>
      <c r="L24" s="226" t="s">
        <v>56</v>
      </c>
      <c r="M24" s="227"/>
      <c r="N24" s="46">
        <v>24192</v>
      </c>
      <c r="O24" s="47">
        <v>60480</v>
      </c>
      <c r="P24" s="48" t="s">
        <v>14</v>
      </c>
      <c r="R24" s="251"/>
      <c r="S24" s="252"/>
      <c r="T24" s="226" t="s">
        <v>56</v>
      </c>
      <c r="U24" s="227"/>
      <c r="V24" s="90">
        <f>想定避難者数入力シート!$D$8*F24*H24</f>
        <v>1740</v>
      </c>
      <c r="W24" s="48" t="s">
        <v>14</v>
      </c>
      <c r="X24" s="107">
        <f t="shared" si="0"/>
        <v>7.1924603174603169E-2</v>
      </c>
      <c r="Y24" s="108">
        <f t="shared" si="1"/>
        <v>2.8769841269841268E-2</v>
      </c>
    </row>
    <row r="25" spans="2:25" ht="19.5" customHeight="1" x14ac:dyDescent="0.15">
      <c r="B25" s="230" t="s">
        <v>44</v>
      </c>
      <c r="C25" s="231"/>
      <c r="D25" s="228" t="s">
        <v>29</v>
      </c>
      <c r="E25" s="229"/>
      <c r="F25" s="34">
        <v>1.2999999999999999E-2</v>
      </c>
      <c r="G25" s="17" t="s">
        <v>43</v>
      </c>
      <c r="H25" s="5">
        <v>2</v>
      </c>
      <c r="J25" s="230" t="s">
        <v>44</v>
      </c>
      <c r="K25" s="231"/>
      <c r="L25" s="228" t="s">
        <v>29</v>
      </c>
      <c r="M25" s="229"/>
      <c r="N25" s="39">
        <v>2268</v>
      </c>
      <c r="O25" s="45">
        <v>1944</v>
      </c>
      <c r="P25" s="41" t="s">
        <v>14</v>
      </c>
      <c r="R25" s="230" t="s">
        <v>44</v>
      </c>
      <c r="S25" s="231"/>
      <c r="T25" s="228" t="s">
        <v>29</v>
      </c>
      <c r="U25" s="229"/>
      <c r="V25" s="87">
        <f>想定避難者数入力シート!$D$8*F25*H25</f>
        <v>260</v>
      </c>
      <c r="W25" s="41" t="s">
        <v>14</v>
      </c>
      <c r="X25" s="101">
        <f t="shared" si="0"/>
        <v>0.1146384479717813</v>
      </c>
      <c r="Y25" s="116">
        <f t="shared" si="1"/>
        <v>0.13374485596707819</v>
      </c>
    </row>
    <row r="26" spans="2:25" ht="19.5" customHeight="1" thickBot="1" x14ac:dyDescent="0.2">
      <c r="B26" s="232"/>
      <c r="C26" s="233"/>
      <c r="D26" s="234" t="s">
        <v>30</v>
      </c>
      <c r="E26" s="235"/>
      <c r="F26" s="65">
        <v>1.2999999999999999E-2</v>
      </c>
      <c r="G26" s="64" t="s">
        <v>41</v>
      </c>
      <c r="H26" s="5">
        <v>6</v>
      </c>
      <c r="J26" s="232"/>
      <c r="K26" s="233"/>
      <c r="L26" s="234" t="s">
        <v>30</v>
      </c>
      <c r="M26" s="235"/>
      <c r="N26" s="55">
        <v>7560</v>
      </c>
      <c r="O26" s="66">
        <v>8640</v>
      </c>
      <c r="P26" s="67" t="s">
        <v>14</v>
      </c>
      <c r="R26" s="232"/>
      <c r="S26" s="233"/>
      <c r="T26" s="234" t="s">
        <v>30</v>
      </c>
      <c r="U26" s="235"/>
      <c r="V26" s="94">
        <f>想定避難者数入力シート!$D$8*F26*H26</f>
        <v>780</v>
      </c>
      <c r="W26" s="67" t="s">
        <v>14</v>
      </c>
      <c r="X26" s="119">
        <f t="shared" si="0"/>
        <v>0.10317460317460317</v>
      </c>
      <c r="Y26" s="120">
        <f t="shared" si="1"/>
        <v>9.0277777777777776E-2</v>
      </c>
    </row>
    <row r="27" spans="2:25" ht="15.75" customHeight="1" thickBot="1" x14ac:dyDescent="0.2">
      <c r="B27" s="164" t="s">
        <v>125</v>
      </c>
      <c r="C27" s="63"/>
      <c r="D27" s="5"/>
      <c r="E27" s="5"/>
      <c r="F27" s="6"/>
      <c r="G27" s="5"/>
      <c r="H27" s="5"/>
      <c r="J27" s="2" t="s">
        <v>83</v>
      </c>
      <c r="K27" s="2"/>
      <c r="L27" s="2"/>
      <c r="M27" s="2"/>
      <c r="N27" s="2"/>
      <c r="P27" s="2"/>
      <c r="R27" s="248" t="s">
        <v>94</v>
      </c>
      <c r="S27" s="249"/>
      <c r="T27" s="249"/>
      <c r="U27" s="249"/>
      <c r="V27" s="249"/>
      <c r="W27" s="250"/>
      <c r="X27" s="119">
        <f>SUM(X5:X26)</f>
        <v>311.67274807052877</v>
      </c>
      <c r="Y27" s="120">
        <f>SUM(Y5:Y26)</f>
        <v>213.72886742092069</v>
      </c>
    </row>
    <row r="28" spans="2:25" ht="34.5" customHeight="1" x14ac:dyDescent="0.15">
      <c r="J28" s="255" t="s">
        <v>138</v>
      </c>
      <c r="K28" s="256"/>
      <c r="L28" s="256"/>
      <c r="M28" s="256"/>
      <c r="N28" s="256"/>
      <c r="O28" s="256"/>
      <c r="P28" s="256"/>
    </row>
    <row r="29" spans="2:25" x14ac:dyDescent="0.15">
      <c r="J29" s="2" t="s">
        <v>82</v>
      </c>
    </row>
    <row r="30" spans="2:25" ht="15" thickBot="1" x14ac:dyDescent="0.2"/>
    <row r="31" spans="2:25" x14ac:dyDescent="0.15">
      <c r="W31" s="145"/>
      <c r="X31" s="246" t="s">
        <v>91</v>
      </c>
      <c r="Y31" s="247"/>
    </row>
    <row r="32" spans="2:25" ht="15" thickBot="1" x14ac:dyDescent="0.2">
      <c r="W32" s="146"/>
      <c r="X32" s="82" t="s">
        <v>69</v>
      </c>
      <c r="Y32" s="85" t="s">
        <v>53</v>
      </c>
    </row>
    <row r="33" spans="23:25" ht="15" thickBot="1" x14ac:dyDescent="0.2">
      <c r="W33" s="144" t="s">
        <v>110</v>
      </c>
      <c r="X33" s="154">
        <f>X27</f>
        <v>311.67274807052877</v>
      </c>
      <c r="Y33" s="155">
        <f>Y27</f>
        <v>213.72886742092069</v>
      </c>
    </row>
  </sheetData>
  <mergeCells count="102">
    <mergeCell ref="B8:C10"/>
    <mergeCell ref="D8:E8"/>
    <mergeCell ref="J8:K10"/>
    <mergeCell ref="L8:M8"/>
    <mergeCell ref="N3:P3"/>
    <mergeCell ref="R3:S4"/>
    <mergeCell ref="T3:T4"/>
    <mergeCell ref="U3:U4"/>
    <mergeCell ref="R8:S10"/>
    <mergeCell ref="T8:U8"/>
    <mergeCell ref="D9:E9"/>
    <mergeCell ref="L9:M9"/>
    <mergeCell ref="T9:U9"/>
    <mergeCell ref="D10:E10"/>
    <mergeCell ref="L10:M10"/>
    <mergeCell ref="T10:U10"/>
    <mergeCell ref="V3:W3"/>
    <mergeCell ref="X3:Y3"/>
    <mergeCell ref="R5:U5"/>
    <mergeCell ref="B6:C7"/>
    <mergeCell ref="D6:E6"/>
    <mergeCell ref="G6:G7"/>
    <mergeCell ref="J6:K7"/>
    <mergeCell ref="L6:M6"/>
    <mergeCell ref="R6:S7"/>
    <mergeCell ref="T6:U6"/>
    <mergeCell ref="D7:E7"/>
    <mergeCell ref="L7:M7"/>
    <mergeCell ref="T7:U7"/>
    <mergeCell ref="B3:E3"/>
    <mergeCell ref="F3:G3"/>
    <mergeCell ref="J3:K4"/>
    <mergeCell ref="L3:L4"/>
    <mergeCell ref="M3:M4"/>
    <mergeCell ref="B4:C4"/>
    <mergeCell ref="B5:E5"/>
    <mergeCell ref="J5:M5"/>
    <mergeCell ref="B12:C12"/>
    <mergeCell ref="D12:E12"/>
    <mergeCell ref="J12:K12"/>
    <mergeCell ref="L12:M12"/>
    <mergeCell ref="R12:S12"/>
    <mergeCell ref="T12:U12"/>
    <mergeCell ref="T11:U11"/>
    <mergeCell ref="D11:E11"/>
    <mergeCell ref="L11:M11"/>
    <mergeCell ref="T18:U18"/>
    <mergeCell ref="D19:E19"/>
    <mergeCell ref="L19:M19"/>
    <mergeCell ref="T19:U19"/>
    <mergeCell ref="B13:C17"/>
    <mergeCell ref="D13:D15"/>
    <mergeCell ref="J13:K17"/>
    <mergeCell ref="L13:M15"/>
    <mergeCell ref="P13:P15"/>
    <mergeCell ref="R13:S17"/>
    <mergeCell ref="D16:E16"/>
    <mergeCell ref="L16:M16"/>
    <mergeCell ref="T16:U16"/>
    <mergeCell ref="D17:E17"/>
    <mergeCell ref="L17:M17"/>
    <mergeCell ref="T17:U17"/>
    <mergeCell ref="T13:U15"/>
    <mergeCell ref="X31:Y31"/>
    <mergeCell ref="T26:U26"/>
    <mergeCell ref="R27:W27"/>
    <mergeCell ref="B22:C24"/>
    <mergeCell ref="D22:E22"/>
    <mergeCell ref="J22:K24"/>
    <mergeCell ref="L22:M22"/>
    <mergeCell ref="R22:S24"/>
    <mergeCell ref="T22:U22"/>
    <mergeCell ref="D23:E23"/>
    <mergeCell ref="L23:M23"/>
    <mergeCell ref="D24:E24"/>
    <mergeCell ref="L24:M24"/>
    <mergeCell ref="T24:U24"/>
    <mergeCell ref="J28:P28"/>
    <mergeCell ref="W13:W15"/>
    <mergeCell ref="T23:U23"/>
    <mergeCell ref="T25:U25"/>
    <mergeCell ref="B25:C26"/>
    <mergeCell ref="D25:E25"/>
    <mergeCell ref="J25:K26"/>
    <mergeCell ref="L25:M25"/>
    <mergeCell ref="R25:S26"/>
    <mergeCell ref="D26:E26"/>
    <mergeCell ref="L26:M26"/>
    <mergeCell ref="B20:C21"/>
    <mergeCell ref="D20:E20"/>
    <mergeCell ref="J20:K21"/>
    <mergeCell ref="L20:M20"/>
    <mergeCell ref="R20:S21"/>
    <mergeCell ref="T20:U20"/>
    <mergeCell ref="D21:E21"/>
    <mergeCell ref="L21:M21"/>
    <mergeCell ref="T21:U21"/>
    <mergeCell ref="B18:C19"/>
    <mergeCell ref="D18:E18"/>
    <mergeCell ref="J18:K19"/>
    <mergeCell ref="L18:M18"/>
    <mergeCell ref="R18:S19"/>
  </mergeCells>
  <phoneticPr fontId="2"/>
  <pageMargins left="0.7" right="0.7" top="0.75" bottom="0.75" header="0.3" footer="0.3"/>
  <pageSetup paperSize="9" orientation="portrait" r:id="rId1"/>
  <headerFooter alignWithMargins="0"/>
  <colBreaks count="2" manualBreakCount="2">
    <brk id="9" min="1" max="32" man="1"/>
    <brk id="16" min="1" max="32" man="1"/>
  </colBreaks>
  <ignoredErrors>
    <ignoredError sqref="V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52"/>
  <sheetViews>
    <sheetView showGridLines="0" tabSelected="1" view="pageBreakPreview" topLeftCell="B1" zoomScale="60" zoomScaleNormal="100" workbookViewId="0">
      <pane xSplit="6" ySplit="4" topLeftCell="I5" activePane="bottomRight" state="frozen"/>
      <selection activeCell="B1" sqref="B1"/>
      <selection pane="topRight" activeCell="H1" sqref="H1"/>
      <selection pane="bottomLeft" activeCell="B5" sqref="B5"/>
      <selection pane="bottomRight" activeCell="I15" sqref="I15"/>
    </sheetView>
  </sheetViews>
  <sheetFormatPr defaultColWidth="9" defaultRowHeight="14.25" x14ac:dyDescent="0.15"/>
  <cols>
    <col min="1" max="1" width="9" style="1"/>
    <col min="2" max="2" width="4.875" style="1" customWidth="1"/>
    <col min="3" max="3" width="10.625" style="1" customWidth="1"/>
    <col min="4" max="4" width="18.75" style="1" customWidth="1"/>
    <col min="5" max="5" width="16.625" style="1" customWidth="1"/>
    <col min="6" max="6" width="9.625" style="1" customWidth="1"/>
    <col min="7" max="7" width="18.625" style="1" customWidth="1"/>
    <col min="8" max="8" width="5.25" style="1" customWidth="1"/>
    <col min="9" max="9" width="2" style="1" customWidth="1"/>
    <col min="10" max="10" width="4.875" style="1" customWidth="1"/>
    <col min="11" max="11" width="10.125" style="1" customWidth="1"/>
    <col min="12" max="12" width="17.125" style="1" customWidth="1"/>
    <col min="13" max="13" width="15.375" style="1" customWidth="1"/>
    <col min="14" max="14" width="12.375" style="1" customWidth="1"/>
    <col min="15" max="15" width="12.375" style="3" customWidth="1"/>
    <col min="16" max="16" width="9" style="8"/>
    <col min="17" max="17" width="3.875" style="1" customWidth="1"/>
    <col min="18" max="18" width="4.875" style="1" customWidth="1"/>
    <col min="19" max="19" width="10.125" style="1" customWidth="1"/>
    <col min="20" max="20" width="16.5" style="1" customWidth="1"/>
    <col min="21" max="21" width="15.625" style="1" customWidth="1"/>
    <col min="22" max="22" width="11" style="137" customWidth="1"/>
    <col min="23" max="23" width="9" style="8"/>
    <col min="24" max="24" width="12.375" style="1" customWidth="1"/>
    <col min="25" max="25" width="12.375" style="3" customWidth="1"/>
    <col min="26" max="16384" width="9" style="1"/>
  </cols>
  <sheetData>
    <row r="2" spans="2:25" ht="25.5" customHeight="1" thickBot="1" x14ac:dyDescent="0.2">
      <c r="B2" s="7" t="s">
        <v>97</v>
      </c>
    </row>
    <row r="3" spans="2:25" ht="24" customHeight="1" x14ac:dyDescent="0.15">
      <c r="B3" s="287" t="s">
        <v>50</v>
      </c>
      <c r="C3" s="288"/>
      <c r="D3" s="288"/>
      <c r="E3" s="289"/>
      <c r="F3" s="290" t="s">
        <v>32</v>
      </c>
      <c r="G3" s="291"/>
      <c r="H3" s="63"/>
      <c r="J3" s="287" t="s">
        <v>0</v>
      </c>
      <c r="K3" s="292"/>
      <c r="L3" s="295" t="s">
        <v>1</v>
      </c>
      <c r="M3" s="297" t="s">
        <v>2</v>
      </c>
      <c r="N3" s="302" t="s">
        <v>46</v>
      </c>
      <c r="O3" s="303"/>
      <c r="P3" s="247"/>
      <c r="R3" s="287" t="s">
        <v>0</v>
      </c>
      <c r="S3" s="292"/>
      <c r="T3" s="295" t="s">
        <v>1</v>
      </c>
      <c r="U3" s="297" t="s">
        <v>2</v>
      </c>
      <c r="V3" s="279" t="s">
        <v>84</v>
      </c>
      <c r="W3" s="280"/>
      <c r="X3" s="246" t="s">
        <v>91</v>
      </c>
      <c r="Y3" s="247"/>
    </row>
    <row r="4" spans="2:25" ht="33" customHeight="1" thickBot="1" x14ac:dyDescent="0.2">
      <c r="B4" s="299" t="s">
        <v>0</v>
      </c>
      <c r="C4" s="300"/>
      <c r="D4" s="9" t="s">
        <v>1</v>
      </c>
      <c r="E4" s="10" t="s">
        <v>2</v>
      </c>
      <c r="F4" s="33" t="s">
        <v>60</v>
      </c>
      <c r="G4" s="11" t="s">
        <v>31</v>
      </c>
      <c r="H4" s="63"/>
      <c r="J4" s="293"/>
      <c r="K4" s="294"/>
      <c r="L4" s="296"/>
      <c r="M4" s="298"/>
      <c r="N4" s="147" t="s">
        <v>111</v>
      </c>
      <c r="O4" s="148" t="s">
        <v>112</v>
      </c>
      <c r="P4" s="11" t="s">
        <v>47</v>
      </c>
      <c r="R4" s="293"/>
      <c r="S4" s="294"/>
      <c r="T4" s="296"/>
      <c r="U4" s="298"/>
      <c r="V4" s="138" t="s">
        <v>90</v>
      </c>
      <c r="W4" s="11" t="s">
        <v>47</v>
      </c>
      <c r="X4" s="149" t="s">
        <v>111</v>
      </c>
      <c r="Y4" s="150" t="s">
        <v>112</v>
      </c>
    </row>
    <row r="5" spans="2:25" ht="19.5" customHeight="1" x14ac:dyDescent="0.15">
      <c r="B5" s="281" t="s">
        <v>3</v>
      </c>
      <c r="C5" s="281"/>
      <c r="D5" s="282"/>
      <c r="E5" s="238"/>
      <c r="F5" s="12">
        <v>1</v>
      </c>
      <c r="G5" s="84" t="s">
        <v>92</v>
      </c>
      <c r="H5" s="5">
        <v>4</v>
      </c>
      <c r="J5" s="281" t="s">
        <v>3</v>
      </c>
      <c r="K5" s="281"/>
      <c r="L5" s="282"/>
      <c r="M5" s="238"/>
      <c r="N5" s="36">
        <v>324</v>
      </c>
      <c r="O5" s="37">
        <v>2592</v>
      </c>
      <c r="P5" s="38" t="s">
        <v>4</v>
      </c>
      <c r="R5" s="281" t="s">
        <v>3</v>
      </c>
      <c r="S5" s="281"/>
      <c r="T5" s="282"/>
      <c r="U5" s="238"/>
      <c r="V5" s="86">
        <f>想定避難者数入力シート!$D$8*F18*H5</f>
        <v>40000</v>
      </c>
      <c r="W5" s="38" t="s">
        <v>4</v>
      </c>
      <c r="X5" s="99">
        <f>V5/N5</f>
        <v>123.45679012345678</v>
      </c>
      <c r="Y5" s="100">
        <f>V5/O5</f>
        <v>15.432098765432098</v>
      </c>
    </row>
    <row r="6" spans="2:25" ht="19.5" customHeight="1" x14ac:dyDescent="0.15">
      <c r="B6" s="236" t="s">
        <v>5</v>
      </c>
      <c r="C6" s="237"/>
      <c r="D6" s="253" t="s">
        <v>6</v>
      </c>
      <c r="E6" s="254"/>
      <c r="F6" s="121">
        <v>0.5</v>
      </c>
      <c r="G6" s="284" t="s">
        <v>85</v>
      </c>
      <c r="H6" s="5">
        <v>3</v>
      </c>
      <c r="J6" s="236" t="s">
        <v>5</v>
      </c>
      <c r="K6" s="237"/>
      <c r="L6" s="253" t="s">
        <v>6</v>
      </c>
      <c r="M6" s="254"/>
      <c r="N6" s="39">
        <v>3000</v>
      </c>
      <c r="O6" s="40">
        <v>4200</v>
      </c>
      <c r="P6" s="41" t="s">
        <v>7</v>
      </c>
      <c r="R6" s="236" t="s">
        <v>5</v>
      </c>
      <c r="S6" s="237"/>
      <c r="T6" s="253" t="s">
        <v>6</v>
      </c>
      <c r="U6" s="254"/>
      <c r="V6" s="87">
        <f>想定避難者数入力シート!$D$17*F6*H6</f>
        <v>15000</v>
      </c>
      <c r="W6" s="134" t="s">
        <v>95</v>
      </c>
      <c r="X6" s="101">
        <f t="shared" ref="X6:X25" si="0">V6/N6</f>
        <v>5</v>
      </c>
      <c r="Y6" s="102">
        <f t="shared" ref="Y6:Y25" si="1">V6/O6</f>
        <v>3.5714285714285716</v>
      </c>
    </row>
    <row r="7" spans="2:25" ht="19.5" customHeight="1" x14ac:dyDescent="0.15">
      <c r="B7" s="283"/>
      <c r="C7" s="239"/>
      <c r="D7" s="286" t="s">
        <v>51</v>
      </c>
      <c r="E7" s="244"/>
      <c r="F7" s="123">
        <v>0.5</v>
      </c>
      <c r="G7" s="285"/>
      <c r="H7" s="63">
        <v>3</v>
      </c>
      <c r="J7" s="238"/>
      <c r="K7" s="239"/>
      <c r="L7" s="286" t="s">
        <v>51</v>
      </c>
      <c r="M7" s="244"/>
      <c r="N7" s="62">
        <v>2160</v>
      </c>
      <c r="O7" s="43">
        <v>4320</v>
      </c>
      <c r="P7" s="44" t="s">
        <v>7</v>
      </c>
      <c r="R7" s="238"/>
      <c r="S7" s="239"/>
      <c r="T7" s="286" t="s">
        <v>51</v>
      </c>
      <c r="U7" s="244"/>
      <c r="V7" s="88">
        <f>想定避難者数入力シート!$D$17*F7*H7</f>
        <v>15000</v>
      </c>
      <c r="W7" s="135" t="s">
        <v>95</v>
      </c>
      <c r="X7" s="103">
        <f t="shared" si="0"/>
        <v>6.9444444444444446</v>
      </c>
      <c r="Y7" s="104">
        <f t="shared" si="1"/>
        <v>3.4722222222222223</v>
      </c>
    </row>
    <row r="8" spans="2:25" ht="19.5" customHeight="1" x14ac:dyDescent="0.15">
      <c r="B8" s="236" t="s">
        <v>70</v>
      </c>
      <c r="C8" s="237"/>
      <c r="D8" s="301" t="s">
        <v>8</v>
      </c>
      <c r="E8" s="241"/>
      <c r="F8" s="24">
        <v>1</v>
      </c>
      <c r="G8" s="122" t="s">
        <v>86</v>
      </c>
      <c r="H8" s="136">
        <v>50</v>
      </c>
      <c r="J8" s="236" t="s">
        <v>70</v>
      </c>
      <c r="K8" s="237"/>
      <c r="L8" s="301" t="s">
        <v>8</v>
      </c>
      <c r="M8" s="241"/>
      <c r="N8" s="81">
        <v>18</v>
      </c>
      <c r="O8" s="53">
        <v>14</v>
      </c>
      <c r="P8" s="38" t="s">
        <v>7</v>
      </c>
      <c r="R8" s="236" t="s">
        <v>70</v>
      </c>
      <c r="S8" s="237"/>
      <c r="T8" s="301" t="s">
        <v>8</v>
      </c>
      <c r="U8" s="241"/>
      <c r="V8" s="89">
        <f>ROUNDUP(想定避難者数入力シート!$D$17*F8/H8,0)</f>
        <v>200</v>
      </c>
      <c r="W8" s="38" t="s">
        <v>7</v>
      </c>
      <c r="X8" s="105">
        <f t="shared" si="0"/>
        <v>11.111111111111111</v>
      </c>
      <c r="Y8" s="106">
        <f t="shared" si="1"/>
        <v>14.285714285714286</v>
      </c>
    </row>
    <row r="9" spans="2:25" ht="19.5" customHeight="1" x14ac:dyDescent="0.15">
      <c r="B9" s="251"/>
      <c r="C9" s="252"/>
      <c r="D9" s="226" t="s">
        <v>9</v>
      </c>
      <c r="E9" s="227"/>
      <c r="F9" s="19">
        <v>1</v>
      </c>
      <c r="G9" s="20" t="s">
        <v>33</v>
      </c>
      <c r="H9" s="5">
        <v>5</v>
      </c>
      <c r="J9" s="251"/>
      <c r="K9" s="252"/>
      <c r="L9" s="226" t="s">
        <v>9</v>
      </c>
      <c r="M9" s="227"/>
      <c r="N9" s="46">
        <v>3750</v>
      </c>
      <c r="O9" s="47">
        <v>10500</v>
      </c>
      <c r="P9" s="48" t="s">
        <v>7</v>
      </c>
      <c r="R9" s="251"/>
      <c r="S9" s="252"/>
      <c r="T9" s="226" t="s">
        <v>9</v>
      </c>
      <c r="U9" s="227"/>
      <c r="V9" s="90">
        <f>想定避難者数入力シート!$D$17*F9*H9</f>
        <v>50000</v>
      </c>
      <c r="W9" s="48" t="s">
        <v>7</v>
      </c>
      <c r="X9" s="107">
        <f t="shared" si="0"/>
        <v>13.333333333333334</v>
      </c>
      <c r="Y9" s="108">
        <f t="shared" si="1"/>
        <v>4.7619047619047619</v>
      </c>
    </row>
    <row r="10" spans="2:25" ht="19.5" customHeight="1" x14ac:dyDescent="0.15">
      <c r="B10" s="251"/>
      <c r="C10" s="252"/>
      <c r="D10" s="253" t="s">
        <v>10</v>
      </c>
      <c r="E10" s="254"/>
      <c r="F10" s="25">
        <v>1</v>
      </c>
      <c r="G10" s="26" t="s">
        <v>45</v>
      </c>
      <c r="H10" s="5">
        <v>0.11</v>
      </c>
      <c r="J10" s="251"/>
      <c r="K10" s="252"/>
      <c r="L10" s="253" t="s">
        <v>10</v>
      </c>
      <c r="M10" s="254"/>
      <c r="N10" s="52">
        <v>810</v>
      </c>
      <c r="O10" s="53">
        <v>810</v>
      </c>
      <c r="P10" s="38" t="s">
        <v>48</v>
      </c>
      <c r="R10" s="251"/>
      <c r="S10" s="252"/>
      <c r="T10" s="253" t="s">
        <v>10</v>
      </c>
      <c r="U10" s="254"/>
      <c r="V10" s="91">
        <f>ROUNDUP(想定避難者数入力シート!$D$17*F10*H10,0)</f>
        <v>1100</v>
      </c>
      <c r="W10" s="38" t="s">
        <v>48</v>
      </c>
      <c r="X10" s="109">
        <f t="shared" si="0"/>
        <v>1.3580246913580247</v>
      </c>
      <c r="Y10" s="106">
        <f t="shared" si="1"/>
        <v>1.3580246913580247</v>
      </c>
    </row>
    <row r="11" spans="2:25" ht="19.5" customHeight="1" x14ac:dyDescent="0.15">
      <c r="B11" s="262"/>
      <c r="C11" s="263"/>
      <c r="D11" s="276" t="s">
        <v>116</v>
      </c>
      <c r="E11" s="278"/>
      <c r="F11" s="156">
        <v>1</v>
      </c>
      <c r="G11" s="157" t="s">
        <v>114</v>
      </c>
      <c r="H11" s="5">
        <v>7.0000000000000001E-3</v>
      </c>
      <c r="J11" s="262"/>
      <c r="K11" s="263"/>
      <c r="L11" s="276" t="s">
        <v>113</v>
      </c>
      <c r="M11" s="278"/>
      <c r="N11" s="158">
        <v>2880</v>
      </c>
      <c r="O11" s="159">
        <v>6720</v>
      </c>
      <c r="P11" s="160" t="s">
        <v>4</v>
      </c>
      <c r="R11" s="262"/>
      <c r="S11" s="263"/>
      <c r="T11" s="276" t="s">
        <v>113</v>
      </c>
      <c r="U11" s="277"/>
      <c r="V11" s="161">
        <f>ROUNDUP(想定避難者数入力シート!$D$8*F11*H11/0.06,0)</f>
        <v>1167</v>
      </c>
      <c r="W11" s="160" t="s">
        <v>4</v>
      </c>
      <c r="X11" s="162">
        <f t="shared" si="0"/>
        <v>0.40520833333333334</v>
      </c>
      <c r="Y11" s="163">
        <f t="shared" si="1"/>
        <v>0.17366071428571428</v>
      </c>
    </row>
    <row r="12" spans="2:25" ht="19.5" customHeight="1" x14ac:dyDescent="0.15">
      <c r="B12" s="271" t="s">
        <v>87</v>
      </c>
      <c r="C12" s="272"/>
      <c r="D12" s="275" t="s">
        <v>74</v>
      </c>
      <c r="E12" s="274"/>
      <c r="F12" s="30">
        <v>1</v>
      </c>
      <c r="G12" s="14" t="s">
        <v>68</v>
      </c>
      <c r="H12" s="131">
        <f>40/960</f>
        <v>4.1666666666666664E-2</v>
      </c>
      <c r="J12" s="271" t="s">
        <v>87</v>
      </c>
      <c r="K12" s="272"/>
      <c r="L12" s="275" t="s">
        <v>17</v>
      </c>
      <c r="M12" s="274"/>
      <c r="N12" s="39">
        <v>180</v>
      </c>
      <c r="O12" s="45">
        <v>1080</v>
      </c>
      <c r="P12" s="41" t="s">
        <v>4</v>
      </c>
      <c r="R12" s="271" t="s">
        <v>87</v>
      </c>
      <c r="S12" s="272"/>
      <c r="T12" s="275" t="s">
        <v>17</v>
      </c>
      <c r="U12" s="231"/>
      <c r="V12" s="126">
        <f>ROUNDUP(想定避難者数入力シート!$D$17*F12*H12/0.96,0)</f>
        <v>435</v>
      </c>
      <c r="W12" s="41" t="s">
        <v>4</v>
      </c>
      <c r="X12" s="87">
        <f>V12/N12</f>
        <v>2.4166666666666665</v>
      </c>
      <c r="Y12" s="125">
        <f>V12/O12</f>
        <v>0.40277777777777779</v>
      </c>
    </row>
    <row r="13" spans="2:25" ht="19.5" customHeight="1" x14ac:dyDescent="0.15">
      <c r="B13" s="236" t="s">
        <v>57</v>
      </c>
      <c r="C13" s="237"/>
      <c r="D13" s="240" t="s">
        <v>62</v>
      </c>
      <c r="E13" s="15" t="s">
        <v>63</v>
      </c>
      <c r="F13" s="16">
        <v>1</v>
      </c>
      <c r="G13" s="17" t="s">
        <v>35</v>
      </c>
      <c r="H13" s="5">
        <v>3</v>
      </c>
      <c r="J13" s="236" t="s">
        <v>57</v>
      </c>
      <c r="K13" s="259"/>
      <c r="L13" s="241" t="s">
        <v>52</v>
      </c>
      <c r="M13" s="264"/>
      <c r="N13" s="39">
        <v>60000</v>
      </c>
      <c r="O13" s="40">
        <v>72000</v>
      </c>
      <c r="P13" s="223" t="s">
        <v>7</v>
      </c>
      <c r="R13" s="236" t="s">
        <v>57</v>
      </c>
      <c r="S13" s="259"/>
      <c r="T13" s="241" t="s">
        <v>52</v>
      </c>
      <c r="U13" s="264"/>
      <c r="V13" s="87">
        <f>想定避難者数入力シート!$D$17*F13*H13</f>
        <v>30000</v>
      </c>
      <c r="W13" s="223" t="s">
        <v>7</v>
      </c>
      <c r="X13" s="101">
        <f t="shared" si="0"/>
        <v>0.5</v>
      </c>
      <c r="Y13" s="102">
        <f t="shared" si="1"/>
        <v>0.41666666666666669</v>
      </c>
    </row>
    <row r="14" spans="2:25" ht="19.5" customHeight="1" x14ac:dyDescent="0.15">
      <c r="B14" s="251"/>
      <c r="C14" s="252"/>
      <c r="D14" s="257"/>
      <c r="E14" s="18" t="s">
        <v>64</v>
      </c>
      <c r="F14" s="19">
        <v>1</v>
      </c>
      <c r="G14" s="20" t="s">
        <v>37</v>
      </c>
      <c r="H14" s="5">
        <v>1</v>
      </c>
      <c r="J14" s="260"/>
      <c r="K14" s="261"/>
      <c r="L14" s="265"/>
      <c r="M14" s="266"/>
      <c r="N14" s="97">
        <v>60000</v>
      </c>
      <c r="O14" s="98">
        <v>72000</v>
      </c>
      <c r="P14" s="224"/>
      <c r="R14" s="260"/>
      <c r="S14" s="261"/>
      <c r="T14" s="265"/>
      <c r="U14" s="266"/>
      <c r="V14" s="139">
        <f>想定避難者数入力シート!$D$17*F14*H14</f>
        <v>10000</v>
      </c>
      <c r="W14" s="224"/>
      <c r="X14" s="110">
        <f t="shared" si="0"/>
        <v>0.16666666666666666</v>
      </c>
      <c r="Y14" s="111">
        <f t="shared" si="1"/>
        <v>0.1388888888888889</v>
      </c>
    </row>
    <row r="15" spans="2:25" ht="19.5" customHeight="1" x14ac:dyDescent="0.15">
      <c r="B15" s="251"/>
      <c r="C15" s="252"/>
      <c r="D15" s="258"/>
      <c r="E15" s="18" t="s">
        <v>65</v>
      </c>
      <c r="F15" s="21">
        <v>8.0000000000000002E-3</v>
      </c>
      <c r="G15" s="20" t="s">
        <v>36</v>
      </c>
      <c r="H15" s="5">
        <v>8</v>
      </c>
      <c r="J15" s="260"/>
      <c r="K15" s="261"/>
      <c r="L15" s="267"/>
      <c r="M15" s="268"/>
      <c r="N15" s="95">
        <v>60000</v>
      </c>
      <c r="O15" s="96">
        <v>72000</v>
      </c>
      <c r="P15" s="225"/>
      <c r="R15" s="260"/>
      <c r="S15" s="261"/>
      <c r="T15" s="267"/>
      <c r="U15" s="268"/>
      <c r="V15" s="140">
        <f>想定避難者数入力シート!$D$17*F15*H15</f>
        <v>640</v>
      </c>
      <c r="W15" s="225"/>
      <c r="X15" s="112">
        <f t="shared" si="0"/>
        <v>1.0666666666666666E-2</v>
      </c>
      <c r="Y15" s="113">
        <f t="shared" si="1"/>
        <v>8.8888888888888889E-3</v>
      </c>
    </row>
    <row r="16" spans="2:25" ht="19.5" customHeight="1" x14ac:dyDescent="0.15">
      <c r="B16" s="251"/>
      <c r="C16" s="252"/>
      <c r="D16" s="226" t="s">
        <v>15</v>
      </c>
      <c r="E16" s="227"/>
      <c r="F16" s="19">
        <v>1</v>
      </c>
      <c r="G16" s="20" t="s">
        <v>35</v>
      </c>
      <c r="H16" s="5">
        <v>3</v>
      </c>
      <c r="J16" s="260"/>
      <c r="K16" s="261"/>
      <c r="L16" s="226" t="s">
        <v>15</v>
      </c>
      <c r="M16" s="227"/>
      <c r="N16" s="46">
        <v>26950</v>
      </c>
      <c r="O16" s="47">
        <v>29400</v>
      </c>
      <c r="P16" s="48" t="s">
        <v>7</v>
      </c>
      <c r="R16" s="260"/>
      <c r="S16" s="261"/>
      <c r="T16" s="226" t="s">
        <v>15</v>
      </c>
      <c r="U16" s="227"/>
      <c r="V16" s="90">
        <f>想定避難者数入力シート!$D$17*F16*H16</f>
        <v>30000</v>
      </c>
      <c r="W16" s="48" t="s">
        <v>7</v>
      </c>
      <c r="X16" s="107">
        <f t="shared" si="0"/>
        <v>1.1131725417439704</v>
      </c>
      <c r="Y16" s="108">
        <f t="shared" si="1"/>
        <v>1.0204081632653061</v>
      </c>
    </row>
    <row r="17" spans="2:25" ht="19.5" customHeight="1" x14ac:dyDescent="0.15">
      <c r="B17" s="238"/>
      <c r="C17" s="239"/>
      <c r="D17" s="242" t="s">
        <v>16</v>
      </c>
      <c r="E17" s="244"/>
      <c r="F17" s="22">
        <v>1</v>
      </c>
      <c r="G17" s="23" t="s">
        <v>35</v>
      </c>
      <c r="H17" s="5">
        <v>3</v>
      </c>
      <c r="J17" s="262"/>
      <c r="K17" s="263"/>
      <c r="L17" s="269" t="s">
        <v>16</v>
      </c>
      <c r="M17" s="270"/>
      <c r="N17" s="49">
        <v>67500</v>
      </c>
      <c r="O17" s="50">
        <v>55000</v>
      </c>
      <c r="P17" s="51" t="s">
        <v>4</v>
      </c>
      <c r="R17" s="262"/>
      <c r="S17" s="263"/>
      <c r="T17" s="269" t="s">
        <v>16</v>
      </c>
      <c r="U17" s="270"/>
      <c r="V17" s="92">
        <f>想定避難者数入力シート!$D$17*F17*H17</f>
        <v>30000</v>
      </c>
      <c r="W17" s="51" t="s">
        <v>4</v>
      </c>
      <c r="X17" s="114">
        <f t="shared" si="0"/>
        <v>0.44444444444444442</v>
      </c>
      <c r="Y17" s="115">
        <f t="shared" si="1"/>
        <v>0.54545454545454541</v>
      </c>
    </row>
    <row r="18" spans="2:25" ht="19.5" customHeight="1" x14ac:dyDescent="0.15">
      <c r="B18" s="236" t="s">
        <v>11</v>
      </c>
      <c r="C18" s="237"/>
      <c r="D18" s="245" t="s">
        <v>12</v>
      </c>
      <c r="E18" s="229"/>
      <c r="F18" s="27">
        <v>1</v>
      </c>
      <c r="G18" s="14" t="s">
        <v>34</v>
      </c>
      <c r="H18" s="5">
        <v>1</v>
      </c>
      <c r="J18" s="236" t="s">
        <v>11</v>
      </c>
      <c r="K18" s="237"/>
      <c r="L18" s="245" t="s">
        <v>12</v>
      </c>
      <c r="M18" s="229"/>
      <c r="N18" s="39">
        <v>5760</v>
      </c>
      <c r="O18" s="45">
        <v>17280</v>
      </c>
      <c r="P18" s="41" t="s">
        <v>7</v>
      </c>
      <c r="R18" s="236" t="s">
        <v>11</v>
      </c>
      <c r="S18" s="237"/>
      <c r="T18" s="245" t="s">
        <v>12</v>
      </c>
      <c r="U18" s="229"/>
      <c r="V18" s="87">
        <f>想定避難者数入力シート!$D$17*F18*H18</f>
        <v>10000</v>
      </c>
      <c r="W18" s="41" t="s">
        <v>7</v>
      </c>
      <c r="X18" s="101">
        <f t="shared" si="0"/>
        <v>1.7361111111111112</v>
      </c>
      <c r="Y18" s="116">
        <f t="shared" si="1"/>
        <v>0.57870370370370372</v>
      </c>
    </row>
    <row r="19" spans="2:25" ht="19.5" customHeight="1" x14ac:dyDescent="0.15">
      <c r="B19" s="236" t="s">
        <v>23</v>
      </c>
      <c r="C19" s="237"/>
      <c r="D19" s="240" t="s">
        <v>24</v>
      </c>
      <c r="E19" s="241"/>
      <c r="F19" s="30">
        <v>0.06</v>
      </c>
      <c r="G19" s="31" t="s">
        <v>41</v>
      </c>
      <c r="H19" s="83">
        <v>6</v>
      </c>
      <c r="J19" s="236" t="s">
        <v>23</v>
      </c>
      <c r="K19" s="237"/>
      <c r="L19" s="240" t="s">
        <v>24</v>
      </c>
      <c r="M19" s="241"/>
      <c r="N19" s="39">
        <v>36000</v>
      </c>
      <c r="O19" s="45">
        <v>27000</v>
      </c>
      <c r="P19" s="41" t="s">
        <v>14</v>
      </c>
      <c r="R19" s="236" t="s">
        <v>23</v>
      </c>
      <c r="S19" s="237"/>
      <c r="T19" s="240" t="s">
        <v>24</v>
      </c>
      <c r="U19" s="241"/>
      <c r="V19" s="87">
        <f>想定避難者数入力シート!$D$17*F19*H19</f>
        <v>3600</v>
      </c>
      <c r="W19" s="41" t="s">
        <v>14</v>
      </c>
      <c r="X19" s="101">
        <f t="shared" si="0"/>
        <v>0.1</v>
      </c>
      <c r="Y19" s="116">
        <f t="shared" si="1"/>
        <v>0.13333333333333333</v>
      </c>
    </row>
    <row r="20" spans="2:25" ht="19.5" customHeight="1" x14ac:dyDescent="0.15">
      <c r="B20" s="238"/>
      <c r="C20" s="239"/>
      <c r="D20" s="242" t="s">
        <v>80</v>
      </c>
      <c r="E20" s="243"/>
      <c r="F20" s="22">
        <v>0.18</v>
      </c>
      <c r="G20" s="13" t="s">
        <v>41</v>
      </c>
      <c r="H20" s="5">
        <v>6</v>
      </c>
      <c r="J20" s="238"/>
      <c r="K20" s="239"/>
      <c r="L20" s="242" t="s">
        <v>80</v>
      </c>
      <c r="M20" s="244"/>
      <c r="N20" s="42">
        <v>124416</v>
      </c>
      <c r="O20" s="54">
        <v>186624</v>
      </c>
      <c r="P20" s="44" t="s">
        <v>14</v>
      </c>
      <c r="R20" s="238"/>
      <c r="S20" s="239"/>
      <c r="T20" s="242" t="s">
        <v>80</v>
      </c>
      <c r="U20" s="244"/>
      <c r="V20" s="93">
        <f>想定避難者数入力シート!$D$17*F20*H20</f>
        <v>10800</v>
      </c>
      <c r="W20" s="44" t="s">
        <v>14</v>
      </c>
      <c r="X20" s="117">
        <f t="shared" si="0"/>
        <v>8.6805555555555552E-2</v>
      </c>
      <c r="Y20" s="118">
        <f t="shared" si="1"/>
        <v>5.7870370370370371E-2</v>
      </c>
    </row>
    <row r="21" spans="2:25" ht="19.5" customHeight="1" x14ac:dyDescent="0.15">
      <c r="B21" s="236" t="s">
        <v>25</v>
      </c>
      <c r="C21" s="237"/>
      <c r="D21" s="253" t="s">
        <v>26</v>
      </c>
      <c r="E21" s="254"/>
      <c r="F21" s="32">
        <v>2.9000000000000001E-2</v>
      </c>
      <c r="G21" s="26" t="s">
        <v>41</v>
      </c>
      <c r="H21" s="5">
        <v>6</v>
      </c>
      <c r="J21" s="251" t="s">
        <v>25</v>
      </c>
      <c r="K21" s="252"/>
      <c r="L21" s="253" t="s">
        <v>26</v>
      </c>
      <c r="M21" s="254"/>
      <c r="N21" s="52">
        <v>5904</v>
      </c>
      <c r="O21" s="53">
        <v>3996</v>
      </c>
      <c r="P21" s="38" t="s">
        <v>14</v>
      </c>
      <c r="R21" s="251" t="s">
        <v>25</v>
      </c>
      <c r="S21" s="252"/>
      <c r="T21" s="253" t="s">
        <v>26</v>
      </c>
      <c r="U21" s="254"/>
      <c r="V21" s="91">
        <f>想定避難者数入力シート!$D$17*F21*H21</f>
        <v>1740</v>
      </c>
      <c r="W21" s="38" t="s">
        <v>14</v>
      </c>
      <c r="X21" s="109">
        <f t="shared" si="0"/>
        <v>0.29471544715447157</v>
      </c>
      <c r="Y21" s="106">
        <f t="shared" si="1"/>
        <v>0.43543543543543545</v>
      </c>
    </row>
    <row r="22" spans="2:25" ht="19.5" customHeight="1" x14ac:dyDescent="0.15">
      <c r="B22" s="251"/>
      <c r="C22" s="252"/>
      <c r="D22" s="226" t="s">
        <v>27</v>
      </c>
      <c r="E22" s="227"/>
      <c r="F22" s="21">
        <v>8.0000000000000002E-3</v>
      </c>
      <c r="G22" s="20" t="s">
        <v>42</v>
      </c>
      <c r="H22" s="5">
        <v>130</v>
      </c>
      <c r="J22" s="251"/>
      <c r="K22" s="252"/>
      <c r="L22" s="226" t="s">
        <v>27</v>
      </c>
      <c r="M22" s="227"/>
      <c r="N22" s="46">
        <v>218000</v>
      </c>
      <c r="O22" s="47">
        <v>653000</v>
      </c>
      <c r="P22" s="48" t="s">
        <v>49</v>
      </c>
      <c r="R22" s="251"/>
      <c r="S22" s="252"/>
      <c r="T22" s="226" t="s">
        <v>27</v>
      </c>
      <c r="U22" s="227"/>
      <c r="V22" s="90">
        <f>想定避難者数入力シート!$D$17*F22*H22</f>
        <v>10400</v>
      </c>
      <c r="W22" s="48" t="s">
        <v>49</v>
      </c>
      <c r="X22" s="107">
        <f t="shared" si="0"/>
        <v>4.7706422018348627E-2</v>
      </c>
      <c r="Y22" s="108">
        <f t="shared" si="1"/>
        <v>1.5926493108728942E-2</v>
      </c>
    </row>
    <row r="23" spans="2:25" ht="19.5" customHeight="1" x14ac:dyDescent="0.15">
      <c r="B23" s="251"/>
      <c r="C23" s="252"/>
      <c r="D23" s="226" t="s">
        <v>56</v>
      </c>
      <c r="E23" s="227"/>
      <c r="F23" s="21">
        <v>2.9000000000000001E-2</v>
      </c>
      <c r="G23" s="20" t="s">
        <v>41</v>
      </c>
      <c r="H23" s="5">
        <v>6</v>
      </c>
      <c r="J23" s="251"/>
      <c r="K23" s="252"/>
      <c r="L23" s="226" t="s">
        <v>56</v>
      </c>
      <c r="M23" s="227"/>
      <c r="N23" s="46">
        <v>24192</v>
      </c>
      <c r="O23" s="47">
        <v>60480</v>
      </c>
      <c r="P23" s="48" t="s">
        <v>14</v>
      </c>
      <c r="R23" s="251"/>
      <c r="S23" s="252"/>
      <c r="T23" s="226" t="s">
        <v>56</v>
      </c>
      <c r="U23" s="227"/>
      <c r="V23" s="90">
        <f>想定避難者数入力シート!$D$17*F23*H23</f>
        <v>1740</v>
      </c>
      <c r="W23" s="48" t="s">
        <v>14</v>
      </c>
      <c r="X23" s="107">
        <f t="shared" si="0"/>
        <v>7.1924603174603169E-2</v>
      </c>
      <c r="Y23" s="108">
        <f t="shared" si="1"/>
        <v>2.8769841269841268E-2</v>
      </c>
    </row>
    <row r="24" spans="2:25" ht="19.5" customHeight="1" x14ac:dyDescent="0.15">
      <c r="B24" s="230" t="s">
        <v>44</v>
      </c>
      <c r="C24" s="231"/>
      <c r="D24" s="228" t="s">
        <v>29</v>
      </c>
      <c r="E24" s="229"/>
      <c r="F24" s="34">
        <v>1.2999999999999999E-2</v>
      </c>
      <c r="G24" s="17" t="s">
        <v>43</v>
      </c>
      <c r="H24" s="5">
        <v>2</v>
      </c>
      <c r="J24" s="230" t="s">
        <v>44</v>
      </c>
      <c r="K24" s="231"/>
      <c r="L24" s="228" t="s">
        <v>29</v>
      </c>
      <c r="M24" s="229"/>
      <c r="N24" s="39">
        <v>2268</v>
      </c>
      <c r="O24" s="45">
        <v>1944</v>
      </c>
      <c r="P24" s="41" t="s">
        <v>14</v>
      </c>
      <c r="R24" s="230" t="s">
        <v>44</v>
      </c>
      <c r="S24" s="231"/>
      <c r="T24" s="228" t="s">
        <v>29</v>
      </c>
      <c r="U24" s="229"/>
      <c r="V24" s="87">
        <f>想定避難者数入力シート!$D$17*F24*H24</f>
        <v>260</v>
      </c>
      <c r="W24" s="41" t="s">
        <v>14</v>
      </c>
      <c r="X24" s="101">
        <f t="shared" si="0"/>
        <v>0.1146384479717813</v>
      </c>
      <c r="Y24" s="116">
        <f t="shared" si="1"/>
        <v>0.13374485596707819</v>
      </c>
    </row>
    <row r="25" spans="2:25" ht="19.5" customHeight="1" thickBot="1" x14ac:dyDescent="0.2">
      <c r="B25" s="232"/>
      <c r="C25" s="233"/>
      <c r="D25" s="234" t="s">
        <v>30</v>
      </c>
      <c r="E25" s="235"/>
      <c r="F25" s="65">
        <v>1.2999999999999999E-2</v>
      </c>
      <c r="G25" s="64" t="s">
        <v>41</v>
      </c>
      <c r="H25" s="5">
        <v>6</v>
      </c>
      <c r="J25" s="232"/>
      <c r="K25" s="233"/>
      <c r="L25" s="234" t="s">
        <v>30</v>
      </c>
      <c r="M25" s="235"/>
      <c r="N25" s="55">
        <v>7560</v>
      </c>
      <c r="O25" s="66">
        <v>8640</v>
      </c>
      <c r="P25" s="67" t="s">
        <v>14</v>
      </c>
      <c r="R25" s="232"/>
      <c r="S25" s="233"/>
      <c r="T25" s="234" t="s">
        <v>30</v>
      </c>
      <c r="U25" s="235"/>
      <c r="V25" s="94">
        <f>想定避難者数入力シート!$D$17*F25*H25</f>
        <v>780</v>
      </c>
      <c r="W25" s="67" t="s">
        <v>14</v>
      </c>
      <c r="X25" s="119">
        <f t="shared" si="0"/>
        <v>0.10317460317460317</v>
      </c>
      <c r="Y25" s="120">
        <f t="shared" si="1"/>
        <v>9.0277777777777776E-2</v>
      </c>
    </row>
    <row r="26" spans="2:25" ht="15.75" customHeight="1" thickBot="1" x14ac:dyDescent="0.2">
      <c r="B26" s="68"/>
      <c r="C26" s="63"/>
      <c r="D26" s="5"/>
      <c r="E26" s="5"/>
      <c r="F26" s="6"/>
      <c r="G26" s="5"/>
      <c r="H26" s="5"/>
      <c r="J26" s="2"/>
      <c r="K26" s="2"/>
      <c r="L26" s="2"/>
      <c r="M26" s="2"/>
      <c r="N26" s="2"/>
      <c r="P26" s="2"/>
      <c r="R26" s="248" t="s">
        <v>109</v>
      </c>
      <c r="S26" s="333"/>
      <c r="T26" s="333"/>
      <c r="U26" s="333"/>
      <c r="V26" s="333"/>
      <c r="W26" s="334"/>
      <c r="X26" s="119">
        <f>SUM(X5:X25)</f>
        <v>168.81560521338591</v>
      </c>
      <c r="Y26" s="120">
        <f>SUM(Y5:Y25)</f>
        <v>47.062200754254029</v>
      </c>
    </row>
    <row r="27" spans="2:25" ht="25.5" customHeight="1" thickBot="1" x14ac:dyDescent="0.2">
      <c r="B27" s="7" t="s">
        <v>79</v>
      </c>
    </row>
    <row r="28" spans="2:25" s="4" customFormat="1" ht="17.25" customHeight="1" x14ac:dyDescent="0.15">
      <c r="B28" s="287" t="s">
        <v>50</v>
      </c>
      <c r="C28" s="288"/>
      <c r="D28" s="288"/>
      <c r="E28" s="289"/>
      <c r="F28" s="290" t="s">
        <v>32</v>
      </c>
      <c r="G28" s="291"/>
      <c r="H28" s="63"/>
      <c r="J28" s="287" t="s">
        <v>0</v>
      </c>
      <c r="K28" s="292"/>
      <c r="L28" s="295" t="s">
        <v>1</v>
      </c>
      <c r="M28" s="297" t="s">
        <v>2</v>
      </c>
      <c r="N28" s="302" t="s">
        <v>46</v>
      </c>
      <c r="O28" s="303"/>
      <c r="P28" s="247"/>
      <c r="R28" s="287" t="s">
        <v>0</v>
      </c>
      <c r="S28" s="292"/>
      <c r="T28" s="295" t="s">
        <v>1</v>
      </c>
      <c r="U28" s="332" t="s">
        <v>2</v>
      </c>
      <c r="V28" s="279" t="s">
        <v>84</v>
      </c>
      <c r="W28" s="280"/>
      <c r="X28" s="246" t="s">
        <v>91</v>
      </c>
      <c r="Y28" s="247"/>
    </row>
    <row r="29" spans="2:25" ht="44.25" customHeight="1" thickBot="1" x14ac:dyDescent="0.2">
      <c r="B29" s="299" t="s">
        <v>0</v>
      </c>
      <c r="C29" s="300"/>
      <c r="D29" s="9" t="s">
        <v>1</v>
      </c>
      <c r="E29" s="10" t="s">
        <v>2</v>
      </c>
      <c r="F29" s="33" t="s">
        <v>60</v>
      </c>
      <c r="G29" s="11" t="s">
        <v>31</v>
      </c>
      <c r="H29" s="63"/>
      <c r="J29" s="293"/>
      <c r="K29" s="294"/>
      <c r="L29" s="296"/>
      <c r="M29" s="298"/>
      <c r="N29" s="147" t="s">
        <v>111</v>
      </c>
      <c r="O29" s="148" t="s">
        <v>112</v>
      </c>
      <c r="P29" s="11" t="s">
        <v>47</v>
      </c>
      <c r="R29" s="293"/>
      <c r="S29" s="294"/>
      <c r="T29" s="296"/>
      <c r="U29" s="233"/>
      <c r="V29" s="141" t="s">
        <v>90</v>
      </c>
      <c r="W29" s="11" t="s">
        <v>47</v>
      </c>
      <c r="X29" s="149" t="s">
        <v>111</v>
      </c>
      <c r="Y29" s="150" t="s">
        <v>112</v>
      </c>
    </row>
    <row r="30" spans="2:25" ht="19.5" customHeight="1" x14ac:dyDescent="0.15">
      <c r="B30" s="309" t="s">
        <v>87</v>
      </c>
      <c r="C30" s="252"/>
      <c r="D30" s="311" t="s">
        <v>96</v>
      </c>
      <c r="E30" s="312"/>
      <c r="F30" s="19">
        <v>1</v>
      </c>
      <c r="G30" s="20" t="s">
        <v>66</v>
      </c>
      <c r="H30" s="5">
        <v>4</v>
      </c>
      <c r="J30" s="309" t="s">
        <v>87</v>
      </c>
      <c r="K30" s="252"/>
      <c r="L30" s="313" t="s">
        <v>96</v>
      </c>
      <c r="M30" s="314"/>
      <c r="N30" s="46">
        <v>672</v>
      </c>
      <c r="O30" s="47">
        <v>1152</v>
      </c>
      <c r="P30" s="48" t="s">
        <v>18</v>
      </c>
      <c r="R30" s="338" t="s">
        <v>137</v>
      </c>
      <c r="S30" s="292"/>
      <c r="T30" s="313" t="s">
        <v>96</v>
      </c>
      <c r="U30" s="315"/>
      <c r="V30" s="127">
        <f>ROUNDUP(想定避難者数入力シート!$D$17*F30*H30/60,0)</f>
        <v>667</v>
      </c>
      <c r="W30" s="151" t="s">
        <v>18</v>
      </c>
      <c r="X30" s="107">
        <f t="shared" ref="X30:X45" si="2">V30/N30</f>
        <v>0.99255952380952384</v>
      </c>
      <c r="Y30" s="108">
        <f t="shared" ref="Y30:Y45" si="3">V30/O30</f>
        <v>0.57899305555555558</v>
      </c>
    </row>
    <row r="31" spans="2:25" ht="19.5" customHeight="1" x14ac:dyDescent="0.15">
      <c r="B31" s="310"/>
      <c r="C31" s="252"/>
      <c r="D31" s="345" t="s">
        <v>22</v>
      </c>
      <c r="E31" s="346"/>
      <c r="F31" s="25">
        <v>1</v>
      </c>
      <c r="G31" s="26" t="s">
        <v>67</v>
      </c>
      <c r="H31" s="5">
        <v>5.0000000000000001E-3</v>
      </c>
      <c r="J31" s="310"/>
      <c r="K31" s="252"/>
      <c r="L31" s="313" t="s">
        <v>93</v>
      </c>
      <c r="M31" s="314"/>
      <c r="N31" s="46">
        <v>720</v>
      </c>
      <c r="O31" s="47">
        <v>3600</v>
      </c>
      <c r="P31" s="48" t="s">
        <v>4</v>
      </c>
      <c r="R31" s="310"/>
      <c r="S31" s="252"/>
      <c r="T31" s="313" t="s">
        <v>93</v>
      </c>
      <c r="U31" s="315"/>
      <c r="V31" s="127">
        <f>ROUNDUP(想定避難者数入力シート!$D$17*F31*H31/0.2,0)</f>
        <v>250</v>
      </c>
      <c r="W31" s="48" t="s">
        <v>4</v>
      </c>
      <c r="X31" s="107">
        <f t="shared" si="2"/>
        <v>0.34722222222222221</v>
      </c>
      <c r="Y31" s="108">
        <f t="shared" si="3"/>
        <v>6.9444444444444448E-2</v>
      </c>
    </row>
    <row r="32" spans="2:25" ht="19.5" customHeight="1" x14ac:dyDescent="0.15">
      <c r="B32" s="206"/>
      <c r="C32" s="205"/>
      <c r="D32" s="335" t="s">
        <v>134</v>
      </c>
      <c r="E32" s="336"/>
      <c r="F32" s="211">
        <v>1</v>
      </c>
      <c r="G32" s="210" t="s">
        <v>135</v>
      </c>
      <c r="H32" s="5">
        <v>1</v>
      </c>
      <c r="J32" s="206"/>
      <c r="K32" s="205"/>
      <c r="L32" s="335" t="s">
        <v>134</v>
      </c>
      <c r="M32" s="336"/>
      <c r="N32" s="212">
        <v>13</v>
      </c>
      <c r="O32" s="213">
        <v>10</v>
      </c>
      <c r="P32" s="214" t="s">
        <v>136</v>
      </c>
      <c r="R32" s="262"/>
      <c r="S32" s="263"/>
      <c r="T32" s="335" t="s">
        <v>134</v>
      </c>
      <c r="U32" s="337"/>
      <c r="V32" s="128">
        <f>想定避難者数入力シート!$D$17*F32*H32</f>
        <v>10000</v>
      </c>
      <c r="W32" s="135" t="s">
        <v>136</v>
      </c>
      <c r="X32" s="117">
        <f t="shared" ref="X32" si="4">V32/N32</f>
        <v>769.23076923076928</v>
      </c>
      <c r="Y32" s="118">
        <f t="shared" ref="Y32" si="5">V32/O32</f>
        <v>1000</v>
      </c>
    </row>
    <row r="33" spans="2:25" ht="19.5" customHeight="1" x14ac:dyDescent="0.15">
      <c r="B33" s="304" t="s">
        <v>58</v>
      </c>
      <c r="C33" s="305"/>
      <c r="D33" s="207" t="s">
        <v>127</v>
      </c>
      <c r="E33" s="208" t="s">
        <v>128</v>
      </c>
      <c r="F33" s="209">
        <v>0.44700000000000001</v>
      </c>
      <c r="G33" s="308" t="s">
        <v>38</v>
      </c>
      <c r="H33" s="5">
        <v>1</v>
      </c>
      <c r="J33" s="230" t="s">
        <v>58</v>
      </c>
      <c r="K33" s="305"/>
      <c r="L33" s="167" t="s">
        <v>127</v>
      </c>
      <c r="M33" s="172" t="s">
        <v>128</v>
      </c>
      <c r="N33" s="52">
        <v>3840</v>
      </c>
      <c r="O33" s="69">
        <v>3840</v>
      </c>
      <c r="P33" s="70" t="s">
        <v>14</v>
      </c>
      <c r="R33" s="230" t="s">
        <v>58</v>
      </c>
      <c r="S33" s="305"/>
      <c r="T33" s="167" t="s">
        <v>127</v>
      </c>
      <c r="U33" s="172" t="s">
        <v>128</v>
      </c>
      <c r="V33" s="129">
        <f>想定避難者数入力シート!$D$17*F33*H33</f>
        <v>4470</v>
      </c>
      <c r="W33" s="38" t="s">
        <v>14</v>
      </c>
      <c r="X33" s="109">
        <f t="shared" si="2"/>
        <v>1.1640625</v>
      </c>
      <c r="Y33" s="106">
        <f t="shared" si="3"/>
        <v>1.1640625</v>
      </c>
    </row>
    <row r="34" spans="2:25" ht="19.5" customHeight="1" x14ac:dyDescent="0.15">
      <c r="B34" s="306"/>
      <c r="C34" s="307"/>
      <c r="D34" s="168" t="s">
        <v>19</v>
      </c>
      <c r="E34" s="171" t="s">
        <v>128</v>
      </c>
      <c r="F34" s="166">
        <v>0.44700000000000001</v>
      </c>
      <c r="G34" s="224"/>
      <c r="H34" s="5">
        <v>1</v>
      </c>
      <c r="J34" s="306"/>
      <c r="K34" s="307"/>
      <c r="L34" s="168" t="s">
        <v>19</v>
      </c>
      <c r="M34" s="171" t="s">
        <v>128</v>
      </c>
      <c r="N34" s="42">
        <v>1600</v>
      </c>
      <c r="O34" s="56">
        <v>2400</v>
      </c>
      <c r="P34" s="57" t="s">
        <v>14</v>
      </c>
      <c r="R34" s="306"/>
      <c r="S34" s="307"/>
      <c r="T34" s="168" t="s">
        <v>19</v>
      </c>
      <c r="U34" s="171" t="s">
        <v>128</v>
      </c>
      <c r="V34" s="128">
        <f>想定避難者数入力シート!$D$17*F34*H34</f>
        <v>4470</v>
      </c>
      <c r="W34" s="44" t="s">
        <v>14</v>
      </c>
      <c r="X34" s="117">
        <f t="shared" si="2"/>
        <v>2.7937500000000002</v>
      </c>
      <c r="Y34" s="118">
        <f t="shared" si="3"/>
        <v>1.8625</v>
      </c>
    </row>
    <row r="35" spans="2:25" ht="19.5" customHeight="1" x14ac:dyDescent="0.15">
      <c r="B35" s="230" t="s">
        <v>59</v>
      </c>
      <c r="C35" s="316"/>
      <c r="D35" s="169" t="s">
        <v>54</v>
      </c>
      <c r="E35" s="170" t="s">
        <v>128</v>
      </c>
      <c r="F35" s="16">
        <v>0.45</v>
      </c>
      <c r="G35" s="224"/>
      <c r="H35" s="5">
        <v>1</v>
      </c>
      <c r="J35" s="230" t="s">
        <v>59</v>
      </c>
      <c r="K35" s="316"/>
      <c r="L35" s="169" t="s">
        <v>54</v>
      </c>
      <c r="M35" s="170" t="s">
        <v>128</v>
      </c>
      <c r="N35" s="39">
        <v>3200</v>
      </c>
      <c r="O35" s="58">
        <v>2560</v>
      </c>
      <c r="P35" s="59" t="s">
        <v>14</v>
      </c>
      <c r="R35" s="230" t="s">
        <v>59</v>
      </c>
      <c r="S35" s="316"/>
      <c r="T35" s="169" t="s">
        <v>54</v>
      </c>
      <c r="U35" s="170" t="s">
        <v>128</v>
      </c>
      <c r="V35" s="126">
        <f>想定避難者数入力シート!$D$17*F35*H35</f>
        <v>4500</v>
      </c>
      <c r="W35" s="41" t="s">
        <v>14</v>
      </c>
      <c r="X35" s="101">
        <f t="shared" si="2"/>
        <v>1.40625</v>
      </c>
      <c r="Y35" s="116">
        <f t="shared" si="3"/>
        <v>1.7578125</v>
      </c>
    </row>
    <row r="36" spans="2:25" ht="19.5" customHeight="1" x14ac:dyDescent="0.15">
      <c r="B36" s="317"/>
      <c r="C36" s="318"/>
      <c r="D36" s="18" t="s">
        <v>55</v>
      </c>
      <c r="E36" s="173" t="s">
        <v>128</v>
      </c>
      <c r="F36" s="35">
        <v>0.45</v>
      </c>
      <c r="G36" s="224"/>
      <c r="H36" s="5">
        <v>1</v>
      </c>
      <c r="J36" s="317"/>
      <c r="K36" s="318"/>
      <c r="L36" s="18" t="s">
        <v>55</v>
      </c>
      <c r="M36" s="173" t="s">
        <v>128</v>
      </c>
      <c r="N36" s="46">
        <v>3200</v>
      </c>
      <c r="O36" s="60">
        <v>2560</v>
      </c>
      <c r="P36" s="61" t="s">
        <v>14</v>
      </c>
      <c r="R36" s="317"/>
      <c r="S36" s="318"/>
      <c r="T36" s="18" t="s">
        <v>55</v>
      </c>
      <c r="U36" s="173" t="s">
        <v>128</v>
      </c>
      <c r="V36" s="127">
        <f>想定避難者数入力シート!$D$17*F36*H36</f>
        <v>4500</v>
      </c>
      <c r="W36" s="48" t="s">
        <v>14</v>
      </c>
      <c r="X36" s="107">
        <f t="shared" si="2"/>
        <v>1.40625</v>
      </c>
      <c r="Y36" s="108">
        <f t="shared" si="3"/>
        <v>1.7578125</v>
      </c>
    </row>
    <row r="37" spans="2:25" ht="19.5" customHeight="1" x14ac:dyDescent="0.15">
      <c r="B37" s="319"/>
      <c r="C37" s="320"/>
      <c r="D37" s="165" t="s">
        <v>19</v>
      </c>
      <c r="E37" s="171" t="s">
        <v>128</v>
      </c>
      <c r="F37" s="22">
        <v>0.45</v>
      </c>
      <c r="G37" s="224"/>
      <c r="H37" s="5">
        <v>1</v>
      </c>
      <c r="J37" s="319"/>
      <c r="K37" s="320"/>
      <c r="L37" s="165" t="s">
        <v>19</v>
      </c>
      <c r="M37" s="171" t="s">
        <v>128</v>
      </c>
      <c r="N37" s="42">
        <v>1600</v>
      </c>
      <c r="O37" s="56">
        <v>2400</v>
      </c>
      <c r="P37" s="57" t="s">
        <v>14</v>
      </c>
      <c r="R37" s="319"/>
      <c r="S37" s="320"/>
      <c r="T37" s="165" t="s">
        <v>19</v>
      </c>
      <c r="U37" s="171" t="s">
        <v>128</v>
      </c>
      <c r="V37" s="128">
        <f>想定避難者数入力シート!$D$17*F37*H37</f>
        <v>4500</v>
      </c>
      <c r="W37" s="44" t="s">
        <v>14</v>
      </c>
      <c r="X37" s="117">
        <f t="shared" si="2"/>
        <v>2.8125</v>
      </c>
      <c r="Y37" s="118">
        <f t="shared" si="3"/>
        <v>1.875</v>
      </c>
    </row>
    <row r="38" spans="2:25" ht="19.5" customHeight="1" x14ac:dyDescent="0.15">
      <c r="B38" s="230" t="s">
        <v>71</v>
      </c>
      <c r="C38" s="305"/>
      <c r="D38" s="167" t="s">
        <v>126</v>
      </c>
      <c r="E38" s="174" t="s">
        <v>128</v>
      </c>
      <c r="F38" s="72">
        <v>4.9000000000000002E-2</v>
      </c>
      <c r="G38" s="224"/>
      <c r="H38" s="5">
        <v>1</v>
      </c>
      <c r="J38" s="230" t="s">
        <v>71</v>
      </c>
      <c r="K38" s="305"/>
      <c r="L38" s="167" t="s">
        <v>126</v>
      </c>
      <c r="M38" s="174" t="s">
        <v>128</v>
      </c>
      <c r="N38" s="52">
        <v>4800</v>
      </c>
      <c r="O38" s="69">
        <v>5760</v>
      </c>
      <c r="P38" s="70" t="s">
        <v>14</v>
      </c>
      <c r="R38" s="230" t="s">
        <v>71</v>
      </c>
      <c r="S38" s="305"/>
      <c r="T38" s="167" t="s">
        <v>126</v>
      </c>
      <c r="U38" s="174" t="s">
        <v>128</v>
      </c>
      <c r="V38" s="129">
        <f>想定避難者数入力シート!$D$17*F38*H38</f>
        <v>490</v>
      </c>
      <c r="W38" s="38" t="s">
        <v>14</v>
      </c>
      <c r="X38" s="109">
        <f t="shared" si="2"/>
        <v>0.10208333333333333</v>
      </c>
      <c r="Y38" s="106">
        <f t="shared" si="3"/>
        <v>8.5069444444444448E-2</v>
      </c>
    </row>
    <row r="39" spans="2:25" ht="19.5" customHeight="1" x14ac:dyDescent="0.15">
      <c r="B39" s="330"/>
      <c r="C39" s="331"/>
      <c r="D39" s="73" t="s">
        <v>19</v>
      </c>
      <c r="E39" s="175" t="s">
        <v>128</v>
      </c>
      <c r="F39" s="74">
        <v>4.9000000000000002E-2</v>
      </c>
      <c r="G39" s="224"/>
      <c r="H39" s="5">
        <v>1</v>
      </c>
      <c r="J39" s="330"/>
      <c r="K39" s="331"/>
      <c r="L39" s="73" t="s">
        <v>19</v>
      </c>
      <c r="M39" s="175" t="s">
        <v>128</v>
      </c>
      <c r="N39" s="46">
        <v>1920</v>
      </c>
      <c r="O39" s="60">
        <v>3840</v>
      </c>
      <c r="P39" s="61" t="s">
        <v>14</v>
      </c>
      <c r="R39" s="330"/>
      <c r="S39" s="331"/>
      <c r="T39" s="73" t="s">
        <v>19</v>
      </c>
      <c r="U39" s="175" t="s">
        <v>128</v>
      </c>
      <c r="V39" s="127">
        <f>想定避難者数入力シート!$D$17*F39*H39</f>
        <v>490</v>
      </c>
      <c r="W39" s="48" t="s">
        <v>14</v>
      </c>
      <c r="X39" s="107">
        <f t="shared" si="2"/>
        <v>0.25520833333333331</v>
      </c>
      <c r="Y39" s="108">
        <f t="shared" si="3"/>
        <v>0.12760416666666666</v>
      </c>
    </row>
    <row r="40" spans="2:25" ht="19.5" customHeight="1" x14ac:dyDescent="0.15">
      <c r="B40" s="230" t="s">
        <v>72</v>
      </c>
      <c r="C40" s="305"/>
      <c r="D40" s="71" t="s">
        <v>54</v>
      </c>
      <c r="E40" s="174" t="s">
        <v>128</v>
      </c>
      <c r="F40" s="72">
        <v>4.5999999999999999E-2</v>
      </c>
      <c r="G40" s="224"/>
      <c r="H40" s="5">
        <v>1</v>
      </c>
      <c r="J40" s="230" t="s">
        <v>72</v>
      </c>
      <c r="K40" s="305"/>
      <c r="L40" s="71" t="s">
        <v>54</v>
      </c>
      <c r="M40" s="174" t="s">
        <v>128</v>
      </c>
      <c r="N40" s="39">
        <v>5760</v>
      </c>
      <c r="O40" s="58">
        <v>5760</v>
      </c>
      <c r="P40" s="59" t="s">
        <v>14</v>
      </c>
      <c r="R40" s="230" t="s">
        <v>72</v>
      </c>
      <c r="S40" s="305"/>
      <c r="T40" s="71" t="s">
        <v>54</v>
      </c>
      <c r="U40" s="174" t="s">
        <v>128</v>
      </c>
      <c r="V40" s="126">
        <f>想定避難者数入力シート!$D$17*F40*H40</f>
        <v>460</v>
      </c>
      <c r="W40" s="41" t="s">
        <v>14</v>
      </c>
      <c r="X40" s="101">
        <f t="shared" si="2"/>
        <v>7.9861111111111105E-2</v>
      </c>
      <c r="Y40" s="116">
        <f t="shared" si="3"/>
        <v>7.9861111111111105E-2</v>
      </c>
    </row>
    <row r="41" spans="2:25" ht="19.5" customHeight="1" x14ac:dyDescent="0.15">
      <c r="B41" s="330"/>
      <c r="C41" s="331"/>
      <c r="D41" s="73" t="s">
        <v>19</v>
      </c>
      <c r="E41" s="176" t="s">
        <v>128</v>
      </c>
      <c r="F41" s="74">
        <v>4.5999999999999999E-2</v>
      </c>
      <c r="G41" s="224"/>
      <c r="H41" s="5">
        <v>1</v>
      </c>
      <c r="J41" s="330"/>
      <c r="K41" s="331"/>
      <c r="L41" s="73" t="s">
        <v>19</v>
      </c>
      <c r="M41" s="176" t="s">
        <v>128</v>
      </c>
      <c r="N41" s="46">
        <v>1920</v>
      </c>
      <c r="O41" s="60">
        <v>3840</v>
      </c>
      <c r="P41" s="61" t="s">
        <v>14</v>
      </c>
      <c r="R41" s="330"/>
      <c r="S41" s="331"/>
      <c r="T41" s="73" t="s">
        <v>19</v>
      </c>
      <c r="U41" s="176" t="s">
        <v>128</v>
      </c>
      <c r="V41" s="127">
        <f>想定避難者数入力シート!$D$17*F41*H41</f>
        <v>460</v>
      </c>
      <c r="W41" s="48" t="s">
        <v>14</v>
      </c>
      <c r="X41" s="107">
        <f t="shared" si="2"/>
        <v>0.23958333333333334</v>
      </c>
      <c r="Y41" s="108">
        <f t="shared" si="3"/>
        <v>0.11979166666666667</v>
      </c>
    </row>
    <row r="42" spans="2:25" ht="30.75" customHeight="1" x14ac:dyDescent="0.15">
      <c r="B42" s="326" t="s">
        <v>78</v>
      </c>
      <c r="C42" s="327"/>
      <c r="D42" s="240" t="s">
        <v>28</v>
      </c>
      <c r="E42" s="241"/>
      <c r="F42" s="78">
        <v>8.0000000000000002E-3</v>
      </c>
      <c r="G42" s="14" t="s">
        <v>73</v>
      </c>
      <c r="H42" s="5">
        <v>1</v>
      </c>
      <c r="J42" s="326" t="s">
        <v>78</v>
      </c>
      <c r="K42" s="327"/>
      <c r="L42" s="328" t="s">
        <v>28</v>
      </c>
      <c r="M42" s="329"/>
      <c r="N42" s="39">
        <v>3200</v>
      </c>
      <c r="O42" s="45">
        <v>2560</v>
      </c>
      <c r="P42" s="41" t="s">
        <v>14</v>
      </c>
      <c r="R42" s="326" t="s">
        <v>78</v>
      </c>
      <c r="S42" s="327"/>
      <c r="T42" s="240" t="s">
        <v>28</v>
      </c>
      <c r="U42" s="241"/>
      <c r="V42" s="126">
        <f>想定避難者数入力シート!$D$17*F42*H42</f>
        <v>80</v>
      </c>
      <c r="W42" s="41" t="s">
        <v>14</v>
      </c>
      <c r="X42" s="101">
        <f t="shared" si="2"/>
        <v>2.5000000000000001E-2</v>
      </c>
      <c r="Y42" s="116">
        <f t="shared" si="3"/>
        <v>3.125E-2</v>
      </c>
    </row>
    <row r="43" spans="2:25" s="4" customFormat="1" ht="19.5" customHeight="1" x14ac:dyDescent="0.15">
      <c r="B43" s="236" t="s">
        <v>77</v>
      </c>
      <c r="C43" s="259"/>
      <c r="D43" s="241" t="s">
        <v>20</v>
      </c>
      <c r="E43" s="323"/>
      <c r="F43" s="30">
        <v>1</v>
      </c>
      <c r="G43" s="14" t="s">
        <v>39</v>
      </c>
      <c r="H43" s="5">
        <v>1</v>
      </c>
      <c r="J43" s="236" t="s">
        <v>77</v>
      </c>
      <c r="K43" s="259"/>
      <c r="L43" s="229" t="s">
        <v>20</v>
      </c>
      <c r="M43" s="324"/>
      <c r="N43" s="39">
        <v>4000</v>
      </c>
      <c r="O43" s="58">
        <v>6400</v>
      </c>
      <c r="P43" s="59" t="s">
        <v>21</v>
      </c>
      <c r="R43" s="236" t="s">
        <v>77</v>
      </c>
      <c r="S43" s="259"/>
      <c r="T43" s="241" t="s">
        <v>20</v>
      </c>
      <c r="U43" s="325"/>
      <c r="V43" s="126">
        <f>想定避難者数入力シート!$D$17*F43*H43</f>
        <v>10000</v>
      </c>
      <c r="W43" s="41" t="s">
        <v>21</v>
      </c>
      <c r="X43" s="101">
        <f t="shared" si="2"/>
        <v>2.5</v>
      </c>
      <c r="Y43" s="116">
        <f t="shared" si="3"/>
        <v>1.5625</v>
      </c>
    </row>
    <row r="44" spans="2:25" ht="19.5" customHeight="1" x14ac:dyDescent="0.15">
      <c r="B44" s="260"/>
      <c r="C44" s="261"/>
      <c r="D44" s="227" t="s">
        <v>75</v>
      </c>
      <c r="E44" s="343"/>
      <c r="F44" s="19">
        <v>1</v>
      </c>
      <c r="G44" s="20" t="s">
        <v>40</v>
      </c>
      <c r="H44" s="5">
        <v>1</v>
      </c>
      <c r="J44" s="260"/>
      <c r="K44" s="261"/>
      <c r="L44" s="227" t="s">
        <v>75</v>
      </c>
      <c r="M44" s="343"/>
      <c r="N44" s="46">
        <v>1080</v>
      </c>
      <c r="O44" s="60">
        <v>720</v>
      </c>
      <c r="P44" s="61" t="s">
        <v>21</v>
      </c>
      <c r="R44" s="260"/>
      <c r="S44" s="261"/>
      <c r="T44" s="227" t="s">
        <v>75</v>
      </c>
      <c r="U44" s="344"/>
      <c r="V44" s="127">
        <f>想定避難者数入力シート!$D$17*F44*H44</f>
        <v>10000</v>
      </c>
      <c r="W44" s="48" t="s">
        <v>21</v>
      </c>
      <c r="X44" s="107">
        <f t="shared" si="2"/>
        <v>9.2592592592592595</v>
      </c>
      <c r="Y44" s="108">
        <f t="shared" si="3"/>
        <v>13.888888888888889</v>
      </c>
    </row>
    <row r="45" spans="2:25" ht="19.5" customHeight="1" thickBot="1" x14ac:dyDescent="0.2">
      <c r="B45" s="321"/>
      <c r="C45" s="322"/>
      <c r="D45" s="339" t="s">
        <v>76</v>
      </c>
      <c r="E45" s="340"/>
      <c r="F45" s="79">
        <v>1</v>
      </c>
      <c r="G45" s="80" t="s">
        <v>40</v>
      </c>
      <c r="H45" s="5">
        <v>1</v>
      </c>
      <c r="J45" s="321"/>
      <c r="K45" s="322"/>
      <c r="L45" s="339" t="s">
        <v>76</v>
      </c>
      <c r="M45" s="340"/>
      <c r="N45" s="75">
        <v>840</v>
      </c>
      <c r="O45" s="76">
        <v>720</v>
      </c>
      <c r="P45" s="77" t="s">
        <v>21</v>
      </c>
      <c r="R45" s="321"/>
      <c r="S45" s="322"/>
      <c r="T45" s="339" t="s">
        <v>76</v>
      </c>
      <c r="U45" s="341"/>
      <c r="V45" s="130">
        <f>想定避難者数入力シート!$D$17*F45*H45</f>
        <v>10000</v>
      </c>
      <c r="W45" s="124" t="s">
        <v>21</v>
      </c>
      <c r="X45" s="152">
        <f t="shared" si="2"/>
        <v>11.904761904761905</v>
      </c>
      <c r="Y45" s="153">
        <f t="shared" si="3"/>
        <v>13.888888888888889</v>
      </c>
    </row>
    <row r="46" spans="2:25" ht="15" thickBot="1" x14ac:dyDescent="0.2">
      <c r="B46" s="2" t="s">
        <v>83</v>
      </c>
      <c r="R46" s="342" t="s">
        <v>109</v>
      </c>
      <c r="S46" s="249"/>
      <c r="T46" s="249"/>
      <c r="U46" s="249"/>
      <c r="V46" s="249"/>
      <c r="W46" s="250"/>
      <c r="X46" s="152">
        <f>SUM(X30:X45)</f>
        <v>804.51912075193331</v>
      </c>
      <c r="Y46" s="153">
        <f>SUM(Y30:Y45)</f>
        <v>1038.8494791666665</v>
      </c>
    </row>
    <row r="47" spans="2:25" ht="32.25" customHeight="1" x14ac:dyDescent="0.15">
      <c r="B47" s="255" t="s">
        <v>81</v>
      </c>
      <c r="C47" s="256"/>
      <c r="D47" s="256"/>
      <c r="E47" s="256"/>
      <c r="F47" s="256"/>
      <c r="G47" s="256"/>
      <c r="H47" s="256"/>
      <c r="I47" s="256"/>
      <c r="R47" s="143"/>
      <c r="S47" s="142"/>
      <c r="T47" s="142"/>
      <c r="U47" s="142"/>
      <c r="V47" s="142"/>
      <c r="W47" s="142"/>
      <c r="X47" s="53"/>
      <c r="Y47" s="53"/>
    </row>
    <row r="48" spans="2:25" x14ac:dyDescent="0.15">
      <c r="B48" s="2" t="s">
        <v>82</v>
      </c>
      <c r="R48" s="143"/>
      <c r="S48" s="142"/>
      <c r="T48" s="142"/>
      <c r="U48" s="142"/>
      <c r="V48" s="142"/>
      <c r="W48" s="142"/>
      <c r="X48" s="53"/>
      <c r="Y48" s="53"/>
    </row>
    <row r="49" spans="18:25" ht="15" thickBot="1" x14ac:dyDescent="0.2">
      <c r="R49" s="143"/>
      <c r="S49" s="142"/>
      <c r="T49" s="142"/>
      <c r="U49" s="142"/>
      <c r="V49" s="142"/>
      <c r="W49" s="142"/>
      <c r="X49" s="53"/>
      <c r="Y49" s="53"/>
    </row>
    <row r="50" spans="18:25" x14ac:dyDescent="0.15">
      <c r="R50" s="143"/>
      <c r="S50" s="142"/>
      <c r="T50" s="142"/>
      <c r="U50" s="142"/>
      <c r="V50" s="142"/>
      <c r="W50" s="145"/>
      <c r="X50" s="246" t="s">
        <v>91</v>
      </c>
      <c r="Y50" s="247"/>
    </row>
    <row r="51" spans="18:25" ht="15" thickBot="1" x14ac:dyDescent="0.2">
      <c r="W51" s="146"/>
      <c r="X51" s="82" t="s">
        <v>69</v>
      </c>
      <c r="Y51" s="85" t="s">
        <v>53</v>
      </c>
    </row>
    <row r="52" spans="18:25" ht="18" customHeight="1" thickBot="1" x14ac:dyDescent="0.2">
      <c r="R52" s="143"/>
      <c r="S52" s="142"/>
      <c r="T52" s="142"/>
      <c r="U52" s="142"/>
      <c r="V52" s="142"/>
      <c r="W52" s="144" t="s">
        <v>110</v>
      </c>
      <c r="X52" s="154">
        <f>X26+X46</f>
        <v>973.33472596531919</v>
      </c>
      <c r="Y52" s="155">
        <f>Y26+Y46</f>
        <v>1085.9116799209205</v>
      </c>
    </row>
  </sheetData>
  <mergeCells count="155">
    <mergeCell ref="L45:M45"/>
    <mergeCell ref="T45:U45"/>
    <mergeCell ref="R46:W46"/>
    <mergeCell ref="D44:E44"/>
    <mergeCell ref="L44:M44"/>
    <mergeCell ref="T44:U44"/>
    <mergeCell ref="D45:E45"/>
    <mergeCell ref="T31:U31"/>
    <mergeCell ref="J38:K39"/>
    <mergeCell ref="R38:S39"/>
    <mergeCell ref="R33:S34"/>
    <mergeCell ref="J40:K41"/>
    <mergeCell ref="R40:S41"/>
    <mergeCell ref="D31:E31"/>
    <mergeCell ref="L31:M31"/>
    <mergeCell ref="X50:Y50"/>
    <mergeCell ref="D11:E11"/>
    <mergeCell ref="L11:M11"/>
    <mergeCell ref="T11:U11"/>
    <mergeCell ref="B43:C45"/>
    <mergeCell ref="D43:E43"/>
    <mergeCell ref="J43:K45"/>
    <mergeCell ref="L43:M43"/>
    <mergeCell ref="R43:S45"/>
    <mergeCell ref="T43:U43"/>
    <mergeCell ref="B42:C42"/>
    <mergeCell ref="D42:E42"/>
    <mergeCell ref="J42:K42"/>
    <mergeCell ref="L42:M42"/>
    <mergeCell ref="R42:S42"/>
    <mergeCell ref="T42:U42"/>
    <mergeCell ref="B38:C39"/>
    <mergeCell ref="U28:U29"/>
    <mergeCell ref="V28:W28"/>
    <mergeCell ref="L23:M23"/>
    <mergeCell ref="B40:C41"/>
    <mergeCell ref="R26:W26"/>
    <mergeCell ref="D32:E32"/>
    <mergeCell ref="T32:U32"/>
    <mergeCell ref="X28:Y28"/>
    <mergeCell ref="B29:C29"/>
    <mergeCell ref="B30:C31"/>
    <mergeCell ref="D30:E30"/>
    <mergeCell ref="J30:K31"/>
    <mergeCell ref="L30:M30"/>
    <mergeCell ref="T30:U30"/>
    <mergeCell ref="B28:E28"/>
    <mergeCell ref="F28:G28"/>
    <mergeCell ref="J28:K29"/>
    <mergeCell ref="L28:L29"/>
    <mergeCell ref="M28:M29"/>
    <mergeCell ref="N28:P28"/>
    <mergeCell ref="R28:S29"/>
    <mergeCell ref="T28:T29"/>
    <mergeCell ref="R30:S32"/>
    <mergeCell ref="B33:C34"/>
    <mergeCell ref="G33:G41"/>
    <mergeCell ref="J33:K34"/>
    <mergeCell ref="B24:C25"/>
    <mergeCell ref="D24:E24"/>
    <mergeCell ref="J24:K25"/>
    <mergeCell ref="L24:M24"/>
    <mergeCell ref="R24:S25"/>
    <mergeCell ref="T24:U24"/>
    <mergeCell ref="D25:E25"/>
    <mergeCell ref="L25:M25"/>
    <mergeCell ref="T25:U25"/>
    <mergeCell ref="B35:C37"/>
    <mergeCell ref="J35:K37"/>
    <mergeCell ref="R35:S37"/>
    <mergeCell ref="L32:M32"/>
    <mergeCell ref="B21:C23"/>
    <mergeCell ref="D21:E21"/>
    <mergeCell ref="J21:K23"/>
    <mergeCell ref="L21:M21"/>
    <mergeCell ref="R21:S23"/>
    <mergeCell ref="T21:U21"/>
    <mergeCell ref="D22:E22"/>
    <mergeCell ref="L22:M22"/>
    <mergeCell ref="T22:U22"/>
    <mergeCell ref="D23:E23"/>
    <mergeCell ref="T23:U23"/>
    <mergeCell ref="W13:W15"/>
    <mergeCell ref="D16:E16"/>
    <mergeCell ref="L16:M16"/>
    <mergeCell ref="T16:U16"/>
    <mergeCell ref="D17:E17"/>
    <mergeCell ref="L17:M17"/>
    <mergeCell ref="T17:U17"/>
    <mergeCell ref="B19:C20"/>
    <mergeCell ref="D19:E19"/>
    <mergeCell ref="J19:K20"/>
    <mergeCell ref="L19:M19"/>
    <mergeCell ref="R19:S20"/>
    <mergeCell ref="T19:U19"/>
    <mergeCell ref="D20:E20"/>
    <mergeCell ref="L20:M20"/>
    <mergeCell ref="T20:U20"/>
    <mergeCell ref="B8:C11"/>
    <mergeCell ref="J8:K11"/>
    <mergeCell ref="R8:S11"/>
    <mergeCell ref="B18:C18"/>
    <mergeCell ref="D18:E18"/>
    <mergeCell ref="J18:K18"/>
    <mergeCell ref="L18:M18"/>
    <mergeCell ref="R18:S18"/>
    <mergeCell ref="T18:U18"/>
    <mergeCell ref="D6:E6"/>
    <mergeCell ref="G6:G7"/>
    <mergeCell ref="J6:K7"/>
    <mergeCell ref="L6:M6"/>
    <mergeCell ref="R6:S7"/>
    <mergeCell ref="T6:U6"/>
    <mergeCell ref="T12:U12"/>
    <mergeCell ref="B13:C17"/>
    <mergeCell ref="D13:D15"/>
    <mergeCell ref="J13:K17"/>
    <mergeCell ref="L13:M15"/>
    <mergeCell ref="P13:P15"/>
    <mergeCell ref="R13:S17"/>
    <mergeCell ref="T13:U15"/>
    <mergeCell ref="L9:M9"/>
    <mergeCell ref="T9:U9"/>
    <mergeCell ref="D10:E10"/>
    <mergeCell ref="L10:M10"/>
    <mergeCell ref="T10:U10"/>
    <mergeCell ref="B12:C12"/>
    <mergeCell ref="D12:E12"/>
    <mergeCell ref="J12:K12"/>
    <mergeCell ref="L12:M12"/>
    <mergeCell ref="R12:S12"/>
    <mergeCell ref="B47:I47"/>
    <mergeCell ref="R3:S4"/>
    <mergeCell ref="T3:T4"/>
    <mergeCell ref="U3:U4"/>
    <mergeCell ref="V3:W3"/>
    <mergeCell ref="X3:Y3"/>
    <mergeCell ref="N3:P3"/>
    <mergeCell ref="B4:C4"/>
    <mergeCell ref="B3:E3"/>
    <mergeCell ref="F3:G3"/>
    <mergeCell ref="J3:K4"/>
    <mergeCell ref="L3:L4"/>
    <mergeCell ref="M3:M4"/>
    <mergeCell ref="D7:E7"/>
    <mergeCell ref="L7:M7"/>
    <mergeCell ref="T7:U7"/>
    <mergeCell ref="D8:E8"/>
    <mergeCell ref="L8:M8"/>
    <mergeCell ref="T8:U8"/>
    <mergeCell ref="D9:E9"/>
    <mergeCell ref="B5:E5"/>
    <mergeCell ref="J5:M5"/>
    <mergeCell ref="R5:U5"/>
    <mergeCell ref="B6:C7"/>
  </mergeCells>
  <phoneticPr fontId="2"/>
  <pageMargins left="0.51181102362204722" right="0.51181102362204722" top="0.74803149606299213" bottom="0.74803149606299213" header="0.31496062992125984" footer="0.31496062992125984"/>
  <pageSetup paperSize="9" orientation="portrait" r:id="rId1"/>
  <headerFooter alignWithMargins="0"/>
  <rowBreaks count="1" manualBreakCount="1">
    <brk id="25" min="1" max="24" man="1"/>
  </rowBreaks>
  <colBreaks count="2" manualBreakCount="2">
    <brk id="9" min="1" max="51" man="1"/>
    <brk id="17" min="1" max="51" man="1"/>
  </colBreaks>
  <ignoredErrors>
    <ignoredError sqref="V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想定避難者数入力シート</vt:lpstr>
      <vt:lpstr>算出表（発災直後～３日後）</vt:lpstr>
      <vt:lpstr>算出表（発災４日後以降）</vt:lpstr>
      <vt:lpstr>'算出表（発災４日後以降）'!Print_Area</vt:lpstr>
      <vt:lpstr>'算出表（発災直後～３日後）'!Print_Area</vt:lpstr>
      <vt:lpstr>想定避難者数入力シート!Print_Area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yanoh</dc:creator>
  <cp:lastModifiedBy>なし</cp:lastModifiedBy>
  <cp:lastPrinted>2018-10-16T08:50:52Z</cp:lastPrinted>
  <dcterms:created xsi:type="dcterms:W3CDTF">2013-03-16T02:12:26Z</dcterms:created>
  <dcterms:modified xsi:type="dcterms:W3CDTF">2019-03-26T06:58:12Z</dcterms:modified>
</cp:coreProperties>
</file>