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715" activeTab="0"/>
  </bookViews>
  <sheets>
    <sheet name="（旅）本省○" sheetId="1" r:id="rId1"/>
    <sheet name="（旅）国総研○" sheetId="2" r:id="rId2"/>
    <sheet name="（旅）地理院○" sheetId="3" r:id="rId3"/>
    <sheet name="（旅）審判所○" sheetId="4" r:id="rId4"/>
    <sheet name="（旅）地整○" sheetId="5" r:id="rId5"/>
    <sheet name="（旅）北海道○" sheetId="6" r:id="rId6"/>
    <sheet name="（旅）運輸○" sheetId="7" r:id="rId7"/>
    <sheet name="（旅）航空○" sheetId="8" r:id="rId8"/>
    <sheet name="（旅）観光○" sheetId="9" r:id="rId9"/>
    <sheet name="（旅）気象○" sheetId="10" r:id="rId10"/>
    <sheet name="（旅）運安○" sheetId="11" r:id="rId11"/>
    <sheet name="（旅）海保○" sheetId="12" r:id="rId12"/>
    <sheet name="（旅）空整○" sheetId="13" r:id="rId13"/>
    <sheet name="（旅）業務○" sheetId="14" r:id="rId14"/>
    <sheet name="（旅）車検○" sheetId="15" r:id="rId15"/>
    <sheet name="（旅）特々○" sheetId="16" r:id="rId16"/>
    <sheet name="（旅）復興特会○" sheetId="17" r:id="rId17"/>
    <sheet name="（旅）合計" sheetId="18" r:id="rId18"/>
    <sheet name="（庁）本省○" sheetId="19" r:id="rId19"/>
    <sheet name="（庁）国総研○" sheetId="20" r:id="rId20"/>
    <sheet name="（庁）地理院○" sheetId="21" r:id="rId21"/>
    <sheet name="（庁）審判所○" sheetId="22" r:id="rId22"/>
    <sheet name="（庁）地整○" sheetId="23" r:id="rId23"/>
    <sheet name="（庁）北海道○" sheetId="24" r:id="rId24"/>
    <sheet name="（庁）運輸○" sheetId="25" r:id="rId25"/>
    <sheet name="（庁）航空○" sheetId="26" r:id="rId26"/>
    <sheet name="（庁）観光○" sheetId="27" r:id="rId27"/>
    <sheet name="（庁）気象○" sheetId="28" r:id="rId28"/>
    <sheet name="（庁）運安○" sheetId="29" r:id="rId29"/>
    <sheet name="（庁）海保○" sheetId="30" r:id="rId30"/>
    <sheet name="（庁）空整○" sheetId="31" r:id="rId31"/>
    <sheet name="（庁）業務○" sheetId="32" r:id="rId32"/>
    <sheet name="（庁）車検○" sheetId="33" r:id="rId33"/>
    <sheet name="（庁）特々 ○" sheetId="34" r:id="rId34"/>
    <sheet name="（庁）復興特会○" sheetId="35" r:id="rId35"/>
    <sheet name="（庁）合計" sheetId="36" r:id="rId36"/>
  </sheets>
  <definedNames>
    <definedName name="_xlnm.Print_Area" localSheetId="28">'（庁）運安○'!$A$1:$R$31</definedName>
    <definedName name="_xlnm.Print_Area" localSheetId="24">'（庁）運輸○'!$A$1:$R$64</definedName>
    <definedName name="_xlnm.Print_Area" localSheetId="29">'（庁）海保○'!$A$1:$R$91</definedName>
    <definedName name="_xlnm.Print_Area" localSheetId="26">'（庁）観光○'!$A$1:$R$35</definedName>
    <definedName name="_xlnm.Print_Area" localSheetId="27">'（庁）気象○'!$A$1:$R$116</definedName>
    <definedName name="_xlnm.Print_Area" localSheetId="31">'（庁）業務○'!$A$1:$R$40</definedName>
    <definedName name="_xlnm.Print_Area" localSheetId="30">'（庁）空整○'!$A$1:$R$43</definedName>
    <definedName name="_xlnm.Print_Area" localSheetId="25">'（庁）航空○'!$A$1:$R$56</definedName>
    <definedName name="_xlnm.Print_Area" localSheetId="35">'（庁）合計'!$A$1:$R$7</definedName>
    <definedName name="_xlnm.Print_Area" localSheetId="19">'（庁）国総研○'!$A$1:$R$46</definedName>
    <definedName name="_xlnm.Print_Area" localSheetId="32">'（庁）車検○'!$A$1:$R$36</definedName>
    <definedName name="_xlnm.Print_Area" localSheetId="21">'（庁）審判所○'!$A$1:$R$37</definedName>
    <definedName name="_xlnm.Print_Area" localSheetId="22">'（庁）地整○'!$A$1:$R$66</definedName>
    <definedName name="_xlnm.Print_Area" localSheetId="20">'（庁）地理院○'!$A$1:$R$65</definedName>
    <definedName name="_xlnm.Print_Area" localSheetId="33">'（庁）特々 ○'!$A$1:$R$26</definedName>
    <definedName name="_xlnm.Print_Area" localSheetId="34">'（庁）復興特会○'!$A$1:$S$97</definedName>
    <definedName name="_xlnm.Print_Area" localSheetId="23">'（庁）北海道○'!$A$1:$R$142</definedName>
    <definedName name="_xlnm.Print_Area" localSheetId="18">'（庁）本省○'!$A$1:$R$272</definedName>
    <definedName name="_xlnm.Print_Area" localSheetId="10">'（旅）運安○'!$A$1:$R$27</definedName>
    <definedName name="_xlnm.Print_Area" localSheetId="6">'（旅）運輸○'!$A$1:$R$36</definedName>
    <definedName name="_xlnm.Print_Area" localSheetId="11">'（旅）海保○'!$A$1:$R$65</definedName>
    <definedName name="_xlnm.Print_Area" localSheetId="8">'（旅）観光○'!$A$1:$R$29</definedName>
    <definedName name="_xlnm.Print_Area" localSheetId="9">'（旅）気象○'!$A$1:$R$55</definedName>
    <definedName name="_xlnm.Print_Area" localSheetId="13">'（旅）業務○'!$A$1:$R$31</definedName>
    <definedName name="_xlnm.Print_Area" localSheetId="12">'（旅）空整○'!$A$1:$R$27</definedName>
    <definedName name="_xlnm.Print_Area" localSheetId="7">'（旅）航空○'!$A$1:$R$29</definedName>
    <definedName name="_xlnm.Print_Area" localSheetId="17">'（旅）合計'!$A$1:$R$8</definedName>
    <definedName name="_xlnm.Print_Area" localSheetId="1">'（旅）国総研○'!$A$1:$R$36</definedName>
    <definedName name="_xlnm.Print_Area" localSheetId="14">'（旅）車検○'!$A$1:$R$28</definedName>
    <definedName name="_xlnm.Print_Area" localSheetId="3">'（旅）審判所○'!$A$1:$R$31</definedName>
    <definedName name="_xlnm.Print_Area" localSheetId="4">'（旅）地整○'!$A$1:$R$40</definedName>
    <definedName name="_xlnm.Print_Area" localSheetId="2">'（旅）地理院○'!$A$1:$R$46</definedName>
    <definedName name="_xlnm.Print_Area" localSheetId="15">'（旅）特々○'!$A$1:$R$26</definedName>
    <definedName name="_xlnm.Print_Area" localSheetId="16">'（旅）復興特会○'!$A$1:$S$71</definedName>
    <definedName name="_xlnm.Print_Area" localSheetId="5">'（旅）北海道○'!$A$1:$R$86</definedName>
    <definedName name="_xlnm.Print_Area" localSheetId="0">'（旅）本省○'!$A$1:$R$275</definedName>
    <definedName name="_xlnm.Print_Titles" localSheetId="24">'（庁）運輸○'!$2:$4</definedName>
    <definedName name="_xlnm.Print_Titles" localSheetId="29">'（庁）海保○'!$2:$5</definedName>
    <definedName name="_xlnm.Print_Titles" localSheetId="27">'（庁）気象○'!$2:$5</definedName>
    <definedName name="_xlnm.Print_Titles" localSheetId="31">'（庁）業務○'!$2:$5</definedName>
    <definedName name="_xlnm.Print_Titles" localSheetId="30">'（庁）空整○'!$2:$5</definedName>
    <definedName name="_xlnm.Print_Titles" localSheetId="19">'（庁）国総研○'!$2:$4</definedName>
    <definedName name="_xlnm.Print_Titles" localSheetId="32">'（庁）車検○'!$2:$4</definedName>
    <definedName name="_xlnm.Print_Titles" localSheetId="21">'（庁）審判所○'!$3:$5</definedName>
    <definedName name="_xlnm.Print_Titles" localSheetId="22">'（庁）地整○'!$2:$4</definedName>
    <definedName name="_xlnm.Print_Titles" localSheetId="20">'（庁）地理院○'!$2:$5</definedName>
    <definedName name="_xlnm.Print_Titles" localSheetId="34">'（庁）復興特会○'!$2:$4</definedName>
    <definedName name="_xlnm.Print_Titles" localSheetId="23">'（庁）北海道○'!$2:$4</definedName>
    <definedName name="_xlnm.Print_Titles" localSheetId="18">'（庁）本省○'!$2:$4</definedName>
    <definedName name="_xlnm.Print_Titles" localSheetId="6">'（旅）運輸○'!$2:$4</definedName>
    <definedName name="_xlnm.Print_Titles" localSheetId="11">'（旅）海保○'!$2:$5</definedName>
    <definedName name="_xlnm.Print_Titles" localSheetId="9">'（旅）気象○'!$2:$5</definedName>
    <definedName name="_xlnm.Print_Titles" localSheetId="1">'（旅）国総研○'!$1:$1</definedName>
    <definedName name="_xlnm.Print_Titles" localSheetId="3">'（旅）審判所○'!$2:$5</definedName>
    <definedName name="_xlnm.Print_Titles" localSheetId="4">'（旅）地整○'!$2:$4</definedName>
    <definedName name="_xlnm.Print_Titles" localSheetId="2">'（旅）地理院○'!$2:$4</definedName>
    <definedName name="_xlnm.Print_Titles" localSheetId="15">'（旅）特々○'!$1:$5</definedName>
    <definedName name="_xlnm.Print_Titles" localSheetId="16">'（旅）復興特会○'!$2:$4</definedName>
    <definedName name="_xlnm.Print_Titles" localSheetId="5">'（旅）北海道○'!$2:$4</definedName>
    <definedName name="_xlnm.Print_Titles" localSheetId="0">'（旅）本省○'!$3:$5</definedName>
  </definedNames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R132" authorId="0">
      <text>
        <r>
          <rPr>
            <b/>
            <sz val="9"/>
            <rFont val="ＭＳ Ｐゴシック"/>
            <family val="3"/>
          </rPr>
          <t xml:space="preserve">電卓で計算すると
１２５５１４になる
</t>
        </r>
      </text>
    </comment>
    <comment ref="R268" authorId="0">
      <text>
        <r>
          <rPr>
            <b/>
            <sz val="9"/>
            <rFont val="ＭＳ Ｐゴシック"/>
            <family val="3"/>
          </rPr>
          <t xml:space="preserve">２８７１７２７
</t>
        </r>
      </text>
    </comment>
  </commentList>
</comments>
</file>

<file path=xl/comments19.xml><?xml version="1.0" encoding="utf-8"?>
<comments xmlns="http://schemas.openxmlformats.org/spreadsheetml/2006/main">
  <authors>
    <author>行政情報化推進課</author>
  </authors>
  <commentList>
    <comment ref="R67" authorId="0">
      <text>
        <r>
          <rPr>
            <b/>
            <sz val="9"/>
            <rFont val="ＭＳ Ｐゴシック"/>
            <family val="3"/>
          </rPr>
          <t xml:space="preserve">４４２７７７
</t>
        </r>
      </text>
    </comment>
    <comment ref="R83" authorId="0">
      <text>
        <r>
          <rPr>
            <b/>
            <sz val="9"/>
            <rFont val="ＭＳ Ｐゴシック"/>
            <family val="3"/>
          </rPr>
          <t xml:space="preserve">１４４７６８
</t>
        </r>
      </text>
    </comment>
    <comment ref="R101" authorId="0">
      <text>
        <r>
          <rPr>
            <b/>
            <sz val="9"/>
            <rFont val="ＭＳ Ｐゴシック"/>
            <family val="3"/>
          </rPr>
          <t>３９２８０９</t>
        </r>
      </text>
    </comment>
    <comment ref="R127" authorId="0">
      <text>
        <r>
          <rPr>
            <b/>
            <sz val="9"/>
            <rFont val="ＭＳ Ｐゴシック"/>
            <family val="3"/>
          </rPr>
          <t>７５４９５８</t>
        </r>
      </text>
    </comment>
    <comment ref="R147" authorId="0">
      <text>
        <r>
          <rPr>
            <b/>
            <sz val="9"/>
            <rFont val="ＭＳ Ｐゴシック"/>
            <family val="3"/>
          </rPr>
          <t>４７２１２８</t>
        </r>
      </text>
    </comment>
    <comment ref="R261" authorId="0">
      <text>
        <r>
          <rPr>
            <b/>
            <sz val="9"/>
            <rFont val="ＭＳ Ｐゴシック"/>
            <family val="3"/>
          </rPr>
          <t>２８４７３４７７</t>
        </r>
      </text>
    </comment>
  </commentList>
</comments>
</file>

<file path=xl/sharedStrings.xml><?xml version="1.0" encoding="utf-8"?>
<sst xmlns="http://schemas.openxmlformats.org/spreadsheetml/2006/main" count="4159" uniqueCount="419">
  <si>
    <t>計画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</si>
  <si>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</si>
  <si>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</si>
  <si>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</si>
  <si>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</si>
  <si>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</si>
  <si>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</si>
  <si>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</si>
  <si>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</si>
  <si>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</si>
  <si>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</si>
  <si>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</si>
  <si>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</si>
  <si>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（単位：千円）</t>
  </si>
  <si>
    <t>実績</t>
  </si>
  <si>
    <t>４月</t>
  </si>
  <si>
    <t>執行状況に関する評価</t>
  </si>
  <si>
    <t>第１四半期</t>
  </si>
  <si>
    <t>第２四半期</t>
  </si>
  <si>
    <t>第３四半期</t>
  </si>
  <si>
    <t>第４四半期</t>
  </si>
  <si>
    <t>合計</t>
  </si>
  <si>
    <t>区分</t>
  </si>
  <si>
    <t>計画額</t>
  </si>
  <si>
    <t>職員旅費</t>
  </si>
  <si>
    <t>国土交通本省共通費</t>
  </si>
  <si>
    <t>項目名</t>
  </si>
  <si>
    <t>庁費</t>
  </si>
  <si>
    <t>合　計</t>
  </si>
  <si>
    <t>（第１四半期の評価）
　※本欄は第１四半期の評価以降公表</t>
  </si>
  <si>
    <t>（第２四半期の評価）
　※本欄は第２四半期の評価以降公表</t>
  </si>
  <si>
    <t>（第３四半期の評価）
　※本欄は第３四半期の評価以降公表</t>
  </si>
  <si>
    <t>（第４四半期の評価）
　※本欄は第４四半期の評価以降公表</t>
  </si>
  <si>
    <t>（年間を通じた評価）
　※本欄は年間を通じた評価をした際（第４四半期の評価時と同時期）に公表</t>
  </si>
  <si>
    <t>委員等旅費</t>
  </si>
  <si>
    <t>国会図書館支部庁費</t>
  </si>
  <si>
    <t>総合的バリアフリー推進費</t>
  </si>
  <si>
    <t>総合的バリアフリー推進調査費</t>
  </si>
  <si>
    <t>海洋環境対策費</t>
  </si>
  <si>
    <t>海洋環境対策調査費</t>
  </si>
  <si>
    <t>地球温暖化防止対策費</t>
  </si>
  <si>
    <t>地球温暖化防止等対策費</t>
  </si>
  <si>
    <t>地球温暖化防止等対策調査費</t>
  </si>
  <si>
    <t>社会資本整備・管理効率化推進費</t>
  </si>
  <si>
    <t>社会資本整備・管理効率化推進調査費</t>
  </si>
  <si>
    <t>不動産市場整備等推進費</t>
  </si>
  <si>
    <t>不動産市場整備等推進調査費</t>
  </si>
  <si>
    <t>情報処理業務庁費</t>
  </si>
  <si>
    <t>建設市場整備推進費</t>
  </si>
  <si>
    <t>資格検定国家試験費</t>
  </si>
  <si>
    <t>建設市場整備推進調査費</t>
  </si>
  <si>
    <t>電子計算機借料</t>
  </si>
  <si>
    <t>国土交通統計調査費</t>
  </si>
  <si>
    <t>統計調査費</t>
  </si>
  <si>
    <t>情報化推進費</t>
  </si>
  <si>
    <t>通信専用料</t>
  </si>
  <si>
    <t>国際協力費</t>
  </si>
  <si>
    <t>政府開発援助職員旅費</t>
  </si>
  <si>
    <t>庁費</t>
  </si>
  <si>
    <t>政府開発援助庁費</t>
  </si>
  <si>
    <t>官庁施設保全等推進費</t>
  </si>
  <si>
    <t>官庁営繕費</t>
  </si>
  <si>
    <t>情報処理業務庁費</t>
  </si>
  <si>
    <t>災害検査旅費</t>
  </si>
  <si>
    <t>住宅・市街地防災対策費</t>
  </si>
  <si>
    <t>都市・地域づくり推進費</t>
  </si>
  <si>
    <t>国土形成推進費</t>
  </si>
  <si>
    <t>離島振興費</t>
  </si>
  <si>
    <t>都市開発事業調査諸費</t>
  </si>
  <si>
    <t>国営公園等事業調査諸費</t>
  </si>
  <si>
    <t>下水道事業調査諸費</t>
  </si>
  <si>
    <t>各所修繕</t>
  </si>
  <si>
    <t>水資源対策費</t>
  </si>
  <si>
    <t>水資源対策調査費</t>
  </si>
  <si>
    <t>国土形成推進調査費</t>
  </si>
  <si>
    <t>－</t>
  </si>
  <si>
    <t>水環境対策費</t>
  </si>
  <si>
    <t>水害・土砂災害対策費</t>
  </si>
  <si>
    <t>水環境対策調査費</t>
  </si>
  <si>
    <t>委員等旅費</t>
  </si>
  <si>
    <t>道路環境等対策費</t>
  </si>
  <si>
    <t>道路交通安全対策費</t>
  </si>
  <si>
    <t>道路交通円滑化推進費</t>
  </si>
  <si>
    <t>住宅市場整備推進費</t>
  </si>
  <si>
    <t>住宅建設事業調査諸費</t>
  </si>
  <si>
    <t>地方整備推進費</t>
  </si>
  <si>
    <t>地方整備局共通費</t>
  </si>
  <si>
    <t>校費</t>
  </si>
  <si>
    <t>自動車重量税</t>
  </si>
  <si>
    <t>（単位：千円）</t>
  </si>
  <si>
    <t>項目名</t>
  </si>
  <si>
    <t>区分</t>
  </si>
  <si>
    <t>計画額</t>
  </si>
  <si>
    <t>第１四半期</t>
  </si>
  <si>
    <t>合計</t>
  </si>
  <si>
    <t>４月</t>
  </si>
  <si>
    <t>計画</t>
  </si>
  <si>
    <t>実績</t>
  </si>
  <si>
    <t>職員旅費</t>
  </si>
  <si>
    <t>委員等旅費</t>
  </si>
  <si>
    <t>地理空間情報整備・活用推進費</t>
  </si>
  <si>
    <t>合　計</t>
  </si>
  <si>
    <t>情報処理業務庁費</t>
  </si>
  <si>
    <t>電子計算機借料</t>
  </si>
  <si>
    <t>地理空間情報整備・活用推進調査費</t>
  </si>
  <si>
    <t>参考人等旅費</t>
  </si>
  <si>
    <t>国土調査費</t>
  </si>
  <si>
    <t>水資源開発事業調査諸費</t>
  </si>
  <si>
    <t>日額旅費</t>
  </si>
  <si>
    <t>赴任旅費</t>
  </si>
  <si>
    <t>北海道総合開発推進費</t>
  </si>
  <si>
    <t>北海道開発局共通費</t>
  </si>
  <si>
    <t>北海道開発行政推進費</t>
  </si>
  <si>
    <t>建設産業監督旅費</t>
  </si>
  <si>
    <t>北海道治水海岸事業
工事諸費</t>
  </si>
  <si>
    <t>北海道道路整備事業
工事諸費</t>
  </si>
  <si>
    <t>北海道港湾空港整備事業
工事諸費</t>
  </si>
  <si>
    <t>北海道都市環境整備事業
工事諸費</t>
  </si>
  <si>
    <t>北海道国営公園事業
工事諸費</t>
  </si>
  <si>
    <t>通信専用料</t>
  </si>
  <si>
    <t>車両費</t>
  </si>
  <si>
    <t>広報費</t>
  </si>
  <si>
    <t>用地処理事務費</t>
  </si>
  <si>
    <t>工事雑費</t>
  </si>
  <si>
    <t>公共交通等安全対策費</t>
  </si>
  <si>
    <t>総合的物流体系整備推進費</t>
  </si>
  <si>
    <t>地域公共交通維持・活性化推進費</t>
  </si>
  <si>
    <t>技術研究開発推進費</t>
  </si>
  <si>
    <t>公共交通等安全対策調査費</t>
  </si>
  <si>
    <t>総合的物流体系整備推進調査費</t>
  </si>
  <si>
    <t>地域公共交通維持・活性化推進調査費</t>
  </si>
  <si>
    <t>技術研究開発推進費</t>
  </si>
  <si>
    <t>技術研究開発調査費</t>
  </si>
  <si>
    <t>鉄道網整備推進費</t>
  </si>
  <si>
    <t>自動車運送業市場環境整備推進費</t>
  </si>
  <si>
    <t>海事産業市場整備等推進費</t>
  </si>
  <si>
    <t>国土交通本省施設費</t>
  </si>
  <si>
    <t>施設施工旅費</t>
  </si>
  <si>
    <t>庁費</t>
  </si>
  <si>
    <t>赴任旅費</t>
  </si>
  <si>
    <t>航海日当食卓料</t>
  </si>
  <si>
    <t>情報処理業務庁費</t>
  </si>
  <si>
    <t>自動車重量税</t>
  </si>
  <si>
    <t>土地建物借料</t>
  </si>
  <si>
    <t>土地建物借料</t>
  </si>
  <si>
    <t>各所修繕</t>
  </si>
  <si>
    <t>公共交通等安全対策調査費</t>
  </si>
  <si>
    <t>地方航空局共通費</t>
  </si>
  <si>
    <t>地方航空行政推進費</t>
  </si>
  <si>
    <t>地方航空局共通費</t>
  </si>
  <si>
    <t>災害情報整備推進費</t>
  </si>
  <si>
    <t>国土技術政策総合研究所共通費</t>
  </si>
  <si>
    <t>委員等旅費</t>
  </si>
  <si>
    <t>国会図書館支部庁費</t>
  </si>
  <si>
    <t>試験研究費</t>
  </si>
  <si>
    <t>海岸事業調査諸費</t>
  </si>
  <si>
    <t>（組織）国土交通本省</t>
  </si>
  <si>
    <t>国営公園事業工事諸費</t>
  </si>
  <si>
    <t>国土地理院共通費</t>
  </si>
  <si>
    <t>受託測量旅費</t>
  </si>
  <si>
    <t>委員等旅費</t>
  </si>
  <si>
    <t>災害情報整備推進費</t>
  </si>
  <si>
    <t>地理空間情報整備・活用等推進費</t>
  </si>
  <si>
    <t>技術研究開発推進費</t>
  </si>
  <si>
    <t>庁　　費</t>
  </si>
  <si>
    <t>受託測量庁費</t>
  </si>
  <si>
    <t>測量庁費</t>
  </si>
  <si>
    <t>政府開発援助測量庁費</t>
  </si>
  <si>
    <t>地理地殻活動研究調査費</t>
  </si>
  <si>
    <t>国土技術政策総合研究所施設費</t>
  </si>
  <si>
    <t>出納整理期</t>
  </si>
  <si>
    <t>（組織）
国土技術政策総合研究所</t>
  </si>
  <si>
    <t>海難審判所共通費</t>
  </si>
  <si>
    <t>海難審判費</t>
  </si>
  <si>
    <t>海難審判臨検旅費</t>
  </si>
  <si>
    <t>証人等旅費</t>
  </si>
  <si>
    <t>審判庁費</t>
  </si>
  <si>
    <t>（組織）北海道開発局</t>
  </si>
  <si>
    <t>地方運輸局共通費</t>
  </si>
  <si>
    <t>航海日当食卓料</t>
  </si>
  <si>
    <t>地方運輸行政推進費</t>
  </si>
  <si>
    <t>船舶運航費</t>
  </si>
  <si>
    <t>観光振興調査費</t>
  </si>
  <si>
    <t>鉄道網充実・活性化推進調査費</t>
  </si>
  <si>
    <t>自動車運送業市場環境整備推進調査費</t>
  </si>
  <si>
    <t>海事産業市場整備等推進調査費</t>
  </si>
  <si>
    <t>観光庁共通費</t>
  </si>
  <si>
    <t>観光振興費</t>
  </si>
  <si>
    <t>外国人旅行者訪日促進対策庁費</t>
  </si>
  <si>
    <t>気象官署共通費</t>
  </si>
  <si>
    <t>気象官署施設費</t>
  </si>
  <si>
    <t>施設施工旅費</t>
  </si>
  <si>
    <t>当初（1,583）、繰越分（8,114）</t>
  </si>
  <si>
    <t>観測予報等業務費</t>
  </si>
  <si>
    <t>静止気象衛星業務旅費</t>
  </si>
  <si>
    <t>気象研究所</t>
  </si>
  <si>
    <t>各所修繕</t>
  </si>
  <si>
    <t>公共施設等維持管理運営費</t>
  </si>
  <si>
    <t>施設施工庁費</t>
  </si>
  <si>
    <t>観測予報庁費</t>
  </si>
  <si>
    <t>静止気象衛星業務庁費</t>
  </si>
  <si>
    <t>船舶運航費</t>
  </si>
  <si>
    <t>静止気象衛星業務通信専用料</t>
  </si>
  <si>
    <t>船舶気象通報料</t>
  </si>
  <si>
    <t>電子計算機等借料</t>
  </si>
  <si>
    <t>静止気象衛星業務電子計算機等借料</t>
  </si>
  <si>
    <t>静止気象衛星業務土地建物借料</t>
  </si>
  <si>
    <t>静止気象衛星製作費</t>
  </si>
  <si>
    <t>運輸安全委員会</t>
  </si>
  <si>
    <t>参考人等旅費</t>
  </si>
  <si>
    <t>海上保安官署共通費</t>
  </si>
  <si>
    <t>海上保安官署施設費</t>
  </si>
  <si>
    <t>船舶交通安全及海上治安対策費</t>
  </si>
  <si>
    <t>活動旅費</t>
  </si>
  <si>
    <t>測地観測旅費</t>
  </si>
  <si>
    <t>外地抑留者引取旅費</t>
  </si>
  <si>
    <t>証人等旅費</t>
  </si>
  <si>
    <t>帰住旅費</t>
  </si>
  <si>
    <t>船舶建造費</t>
  </si>
  <si>
    <t>船舶建造旅費</t>
  </si>
  <si>
    <t>航路標識整備事業工事諸費</t>
  </si>
  <si>
    <t>工事施行旅費</t>
  </si>
  <si>
    <t>海上保安官署共通費</t>
  </si>
  <si>
    <t>校費</t>
  </si>
  <si>
    <t>国会図書館支部庁費</t>
  </si>
  <si>
    <t>通信業務庁費</t>
  </si>
  <si>
    <t>通信専用料</t>
  </si>
  <si>
    <t>被服費</t>
  </si>
  <si>
    <t>施設施工庁費</t>
  </si>
  <si>
    <t>水路業務庁費</t>
  </si>
  <si>
    <t>航路標識庁費</t>
  </si>
  <si>
    <t>航空従事者研修費</t>
  </si>
  <si>
    <t>航空機及船舶運航費</t>
  </si>
  <si>
    <t>装備費</t>
  </si>
  <si>
    <t>捜査費</t>
  </si>
  <si>
    <t>被収容者等食糧費</t>
  </si>
  <si>
    <t>船舶建造庁費</t>
  </si>
  <si>
    <t>工事雑費</t>
  </si>
  <si>
    <t>空港等維持運営費</t>
  </si>
  <si>
    <t>講師旅費</t>
  </si>
  <si>
    <t>消費税</t>
  </si>
  <si>
    <t>業務取扱費</t>
  </si>
  <si>
    <t>工事雑費</t>
  </si>
  <si>
    <t>自動車重量税</t>
  </si>
  <si>
    <t>業務取扱費</t>
  </si>
  <si>
    <t>施設整備費</t>
  </si>
  <si>
    <t>印紙売捌手数料</t>
  </si>
  <si>
    <t>施設施工庁費</t>
  </si>
  <si>
    <t>特定国有財産整備費</t>
  </si>
  <si>
    <t>事務取扱費</t>
  </si>
  <si>
    <t>※財政投融資特別会計特定国有財産整備勘定については、国土交通省における執行予定額である。</t>
  </si>
  <si>
    <t>（組織）地方航空局</t>
  </si>
  <si>
    <t>（組織）観光庁</t>
  </si>
  <si>
    <t>（組織）気象庁</t>
  </si>
  <si>
    <t>（組織）運輸安全委員会</t>
  </si>
  <si>
    <t>（組織）海上保安庁</t>
  </si>
  <si>
    <t>一般会計</t>
  </si>
  <si>
    <t>急傾斜地崩壊対策等事業調査諸費</t>
  </si>
  <si>
    <t>政府開発援助職員旅費</t>
  </si>
  <si>
    <t>（単位：千円）</t>
  </si>
  <si>
    <t>（単位：千円）</t>
  </si>
  <si>
    <t>（組織）
国土地理院</t>
  </si>
  <si>
    <t>（組織）
海難審判所</t>
  </si>
  <si>
    <t>（組織）
地方整備局</t>
  </si>
  <si>
    <t>（組織）地方運輸局</t>
  </si>
  <si>
    <t>社会資本整備事業特別会計　空港整備勘定</t>
  </si>
  <si>
    <t>社会資本整備事業特別会計　業務勘定</t>
  </si>
  <si>
    <t>自動車安全特別会計　自動車検査登録勘定</t>
  </si>
  <si>
    <t>一般会計</t>
  </si>
  <si>
    <t>一般会計</t>
  </si>
  <si>
    <t>－</t>
  </si>
  <si>
    <t>財政投融資特別会計　特定国有財産整備勘定</t>
  </si>
  <si>
    <t>技術研究開発推進費</t>
  </si>
  <si>
    <t>　　</t>
  </si>
  <si>
    <t>各所修繕</t>
  </si>
  <si>
    <t>試験研究費</t>
  </si>
  <si>
    <t>－</t>
  </si>
  <si>
    <t>財政投融資特別会計　特定国有財産整備勘定</t>
  </si>
  <si>
    <t>　</t>
  </si>
  <si>
    <t>航空行政推進費</t>
  </si>
  <si>
    <t>海上警備対策旅費</t>
  </si>
  <si>
    <t>北海道農業生産基盤保全管理・整備事業等工事諸費</t>
  </si>
  <si>
    <t>測量庁費</t>
  </si>
  <si>
    <t>住宅・市街地防災対策調査費</t>
  </si>
  <si>
    <t>都市・地域づくり推進調査費</t>
  </si>
  <si>
    <t>-</t>
  </si>
  <si>
    <t>－</t>
  </si>
  <si>
    <t>政府開発援助委員等旅費</t>
  </si>
  <si>
    <t>東日本大震災復旧・復興官庁営繕費</t>
  </si>
  <si>
    <t>緑地環境対策費</t>
  </si>
  <si>
    <t>水害・土砂対策調査費</t>
  </si>
  <si>
    <t>庁舎管理改善設備整備費</t>
  </si>
  <si>
    <t>東日本大震災復旧・復興
地理空間情報整備・活用等推進費</t>
  </si>
  <si>
    <t>測量庁費</t>
  </si>
  <si>
    <t>－</t>
  </si>
  <si>
    <t>－</t>
  </si>
  <si>
    <t>移転費</t>
  </si>
  <si>
    <t>国内旅行需要促進対策庁費</t>
  </si>
  <si>
    <t>東日本大震災復旧・復興気象官署施設費</t>
  </si>
  <si>
    <t>施設施工旅費</t>
  </si>
  <si>
    <t>東日本大震災復旧・復興観測予報等業務費</t>
  </si>
  <si>
    <t>職員旅費</t>
  </si>
  <si>
    <t>移転費</t>
  </si>
  <si>
    <t>施設施工庁費</t>
  </si>
  <si>
    <t>東日本大震災復旧・復興観測予報等業務費</t>
  </si>
  <si>
    <t>観測予報庁費</t>
  </si>
  <si>
    <t>国土交通本省</t>
  </si>
  <si>
    <t>総合的物流体系整備推進費</t>
  </si>
  <si>
    <t>職員旅費</t>
  </si>
  <si>
    <t>委員等旅費</t>
  </si>
  <si>
    <t>建設市場整備推進費</t>
  </si>
  <si>
    <t>国土形成推進費</t>
  </si>
  <si>
    <t>技術研究開発推進費</t>
  </si>
  <si>
    <t>官庁営繕費</t>
  </si>
  <si>
    <t>観光庁</t>
  </si>
  <si>
    <t>観光振興費</t>
  </si>
  <si>
    <t>海上保安庁</t>
  </si>
  <si>
    <t>海上保安官署施設費</t>
  </si>
  <si>
    <t>施設施工旅費</t>
  </si>
  <si>
    <t>船舶交通安全及海上治安対策費</t>
  </si>
  <si>
    <t>船舶建造費</t>
  </si>
  <si>
    <t>船舶建造旅費</t>
  </si>
  <si>
    <t>航路標識整備事業工事諸費</t>
  </si>
  <si>
    <t>工事施工旅費</t>
  </si>
  <si>
    <t>災害情報整備推進費</t>
  </si>
  <si>
    <t>住宅・市街地防災対策費</t>
  </si>
  <si>
    <t>国土調査費</t>
  </si>
  <si>
    <t>国土形成推進調査費</t>
  </si>
  <si>
    <t>施設施工庁費</t>
  </si>
  <si>
    <t>観光振興調査費</t>
  </si>
  <si>
    <t>庁費</t>
  </si>
  <si>
    <t>水路業務庁費</t>
  </si>
  <si>
    <t>航空機及船舶運航費</t>
  </si>
  <si>
    <t>装備費</t>
  </si>
  <si>
    <t>船舶建造庁費</t>
  </si>
  <si>
    <t>工事雑費</t>
  </si>
  <si>
    <t>-</t>
  </si>
  <si>
    <t>－</t>
  </si>
  <si>
    <t xml:space="preserve">
職員旅費
</t>
  </si>
  <si>
    <t xml:space="preserve">
事務取扱費
</t>
  </si>
  <si>
    <t>東日本大震災復旧・復興官庁営繕費</t>
  </si>
  <si>
    <t>東日本大震災復興日額旅費</t>
  </si>
  <si>
    <t>－</t>
  </si>
  <si>
    <t>東日本大震災復興庁費</t>
  </si>
  <si>
    <t>東日本大震災復興工事雑費</t>
  </si>
  <si>
    <t>住宅・地域公共交通等復興政策費</t>
  </si>
  <si>
    <t>移転費</t>
  </si>
  <si>
    <t>弾薬費</t>
  </si>
  <si>
    <t>住宅・地域公共交通等復興政策費</t>
  </si>
  <si>
    <t>-</t>
  </si>
  <si>
    <t>国内旅行需要促進対策庁費</t>
  </si>
  <si>
    <t>国土地理院</t>
  </si>
  <si>
    <t>住宅・地域公共交通等復興政策費</t>
  </si>
  <si>
    <t>地理空間情報整備・活用推進調査費</t>
  </si>
  <si>
    <t>-</t>
  </si>
  <si>
    <t>受託営繕工事施工旅費</t>
  </si>
  <si>
    <t>外国留学旅費</t>
  </si>
  <si>
    <t>建築基準監督旅費</t>
  </si>
  <si>
    <t>住宅瑕疵担保履行監督旅費</t>
  </si>
  <si>
    <t>登録建築物調査機関等監督旅費</t>
  </si>
  <si>
    <t>河川水理調査旅費</t>
  </si>
  <si>
    <t>河川管理旅費</t>
  </si>
  <si>
    <t>技術研究開発調査旅費</t>
  </si>
  <si>
    <t>橋梁調査旅費</t>
  </si>
  <si>
    <t>老朽化化学兵器廃棄処理業務旅費</t>
  </si>
  <si>
    <t>委員等旅費</t>
  </si>
  <si>
    <t>職員旅費</t>
  </si>
  <si>
    <t>委員等旅費</t>
  </si>
  <si>
    <t>施設施工旅費</t>
  </si>
  <si>
    <t>委員等旅費</t>
  </si>
  <si>
    <t>受託営繕工事施工庁費</t>
  </si>
  <si>
    <t>通信専用料</t>
  </si>
  <si>
    <t>民間資金等活用事業運営費</t>
  </si>
  <si>
    <t>施設施工庁費</t>
  </si>
  <si>
    <t>住宅瑕疵担保履行監督業務庁費</t>
  </si>
  <si>
    <t>建築基準監督業務庁費</t>
  </si>
  <si>
    <t>住宅市場整備推進調査費</t>
  </si>
  <si>
    <t>道路環境等対策調査費</t>
  </si>
  <si>
    <t>緑地環境対策調査費</t>
  </si>
  <si>
    <t>登録建築物調査機関等監督業務庁費</t>
  </si>
  <si>
    <t>技術研究開発調査費</t>
  </si>
  <si>
    <t>災害情報整備推進調査費</t>
  </si>
  <si>
    <t>河川管理費</t>
  </si>
  <si>
    <t>道路交通安全対策調査費</t>
  </si>
  <si>
    <t>老朽化化学兵器廃棄処理業務庁費</t>
  </si>
  <si>
    <t>道路交通円滑化推進調査費</t>
  </si>
  <si>
    <t>海事産業市場整備等推進調査費</t>
  </si>
  <si>
    <t>船員手帳作成費</t>
  </si>
  <si>
    <t>離島振興調査費</t>
  </si>
  <si>
    <t>北海道総合開発推進調査費</t>
  </si>
  <si>
    <t>官庁施設保全等推進調査費</t>
  </si>
  <si>
    <t>技術研究開発調査旅費</t>
  </si>
  <si>
    <t>技術研究開発委員等旅費</t>
  </si>
  <si>
    <t>通信専用料</t>
  </si>
  <si>
    <t>公共施設等維持管理運営費</t>
  </si>
  <si>
    <t>建設市場整備推進調査費</t>
  </si>
  <si>
    <t>都市・地域づくり推進調査費</t>
  </si>
  <si>
    <t>広報費</t>
  </si>
  <si>
    <t>委員等旅費</t>
  </si>
  <si>
    <t>災害情報整備推進調査費</t>
  </si>
  <si>
    <t>住宅・市街地防災対策調査費</t>
  </si>
  <si>
    <t>総合的物流体系整備推進調査費</t>
  </si>
  <si>
    <t>不動産市場整備等推進調査費</t>
  </si>
  <si>
    <t>測量庁費</t>
  </si>
  <si>
    <t>建設市場整備推進調査費</t>
  </si>
  <si>
    <t>技術研究開発調査費</t>
  </si>
  <si>
    <t>（上期の評価）
　※本欄は上期の評価以降公表</t>
  </si>
  <si>
    <t>（年間を通じた評価）
　※本欄は年間を通じた評価をした際に公表</t>
  </si>
  <si>
    <t>（上期の評価）
　※本欄は上期の評価以降公表</t>
  </si>
  <si>
    <t>東日本大震災復興特別会計</t>
  </si>
  <si>
    <t>［ 旅費の類 ］</t>
  </si>
  <si>
    <t>旅費に関する支出計画</t>
  </si>
  <si>
    <t>［ 旅費等の類］</t>
  </si>
  <si>
    <t>［ 旅費の類］</t>
  </si>
  <si>
    <t>庁費に関する支出計画</t>
  </si>
  <si>
    <t>［ 庁費の類 ］</t>
  </si>
  <si>
    <t>［ 庁費の類 ］</t>
  </si>
  <si>
    <t>［ 庁費の類 ］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</si>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</sst>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#,##0.0000;&quot;△ &quot;#,##0.0000"/>
    <numFmt numFmtId="179" formatCode="#,##0_);[Red]\(#,##0\)"/>
    <numFmt numFmtId="180" formatCode="0.000_);[Red]\(0.0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HGPｺﾞｼｯｸM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2"/>
      <color theme="1"/>
      <name val="Cambria"/>
      <family val="3"/>
    </font>
    <font>
      <sz val="11"/>
      <color indexed="8"/>
      <name val="Cambria"/>
      <family val="3"/>
    </font>
    <font>
      <sz val="12"/>
      <color indexed="8"/>
      <name val="Cambria"/>
      <family val="3"/>
    </font>
    <font>
      <sz val="14"/>
      <color theme="1"/>
      <name val="Cambria"/>
      <family val="3"/>
    </font>
    <font>
      <sz val="12"/>
      <color theme="1"/>
      <name val="Calibri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HGPｺﾞｼｯｸM"/>
      <family val="3"/>
    </font>
    <font>
      <sz val="11"/>
      <name val="Calibri"/>
      <family val="3"/>
    </font>
    <font>
      <sz val="22"/>
      <color theme="1"/>
      <name val="Cambria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11"/>
      <color rgb="FFFF0000"/>
      <name val="Cambria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/>
      <top style="thin"/>
      <bottom style="dotted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dotted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/>
      <top style="dotted"/>
      <bottom style="dotted"/>
    </border>
    <border>
      <left style="thin"/>
      <right style="thin"/>
      <top style="thin"/>
      <bottom style="dashed"/>
    </border>
    <border>
      <left style="thin"/>
      <right/>
      <top/>
      <bottom style="dotted"/>
    </border>
    <border>
      <left style="thin"/>
      <right/>
      <top/>
      <bottom/>
    </border>
    <border>
      <left style="thin"/>
      <right style="hair"/>
      <top style="thin"/>
      <bottom style="dotted"/>
    </border>
    <border>
      <left style="thin"/>
      <right style="hair"/>
      <top style="thin"/>
      <bottom style="thin"/>
    </border>
    <border>
      <left style="thin"/>
      <right style="hair"/>
      <top style="dotted"/>
      <bottom style="dotted"/>
    </border>
    <border>
      <left style="thin"/>
      <right style="hair"/>
      <top style="thin"/>
      <bottom/>
    </border>
    <border>
      <left style="thin"/>
      <right style="hair"/>
      <top style="dotted"/>
      <bottom style="thin"/>
    </border>
    <border>
      <left style="thin"/>
      <right style="thin"/>
      <top style="dotted"/>
      <bottom style="hair"/>
    </border>
    <border>
      <left style="thin"/>
      <right/>
      <top style="dotted"/>
      <bottom/>
    </border>
    <border>
      <left style="thin"/>
      <right style="hair"/>
      <top style="dotted"/>
      <bottom/>
    </border>
    <border>
      <left style="thin"/>
      <right/>
      <top style="dotted"/>
      <bottom style="hair"/>
    </border>
    <border>
      <left style="thin"/>
      <right style="hair"/>
      <top style="dotted"/>
      <bottom style="hair"/>
    </border>
    <border>
      <left style="thin"/>
      <right style="hair"/>
      <top/>
      <bottom style="dotted"/>
    </border>
    <border>
      <left style="thin"/>
      <right style="hair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dashDot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68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34" borderId="13" xfId="0" applyNumberFormat="1" applyFont="1" applyFill="1" applyBorder="1" applyAlignment="1">
      <alignment horizontal="right" vertical="center"/>
    </xf>
    <xf numFmtId="176" fontId="44" fillId="34" borderId="16" xfId="0" applyNumberFormat="1" applyFont="1" applyFill="1" applyBorder="1" applyAlignment="1">
      <alignment horizontal="right" vertical="center"/>
    </xf>
    <xf numFmtId="176" fontId="44" fillId="34" borderId="15" xfId="0" applyNumberFormat="1" applyFont="1" applyFill="1" applyBorder="1" applyAlignment="1">
      <alignment horizontal="right" vertical="center"/>
    </xf>
    <xf numFmtId="176" fontId="44" fillId="0" borderId="0" xfId="0" applyNumberFormat="1" applyFont="1" applyBorder="1" applyAlignment="1">
      <alignment horizontal="left" vertical="center"/>
    </xf>
    <xf numFmtId="176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6" fontId="44" fillId="0" borderId="21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15" xfId="0" applyNumberFormat="1" applyFont="1" applyBorder="1" applyAlignment="1">
      <alignment horizontal="center" vertical="center"/>
    </xf>
    <xf numFmtId="176" fontId="45" fillId="0" borderId="22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176" fontId="46" fillId="0" borderId="12" xfId="0" applyNumberFormat="1" applyFont="1" applyBorder="1" applyAlignment="1">
      <alignment horizontal="right" vertical="center"/>
    </xf>
    <xf numFmtId="176" fontId="46" fillId="34" borderId="15" xfId="0" applyNumberFormat="1" applyFont="1" applyFill="1" applyBorder="1" applyAlignment="1">
      <alignment horizontal="right" vertical="center"/>
    </xf>
    <xf numFmtId="176" fontId="46" fillId="34" borderId="23" xfId="0" applyNumberFormat="1" applyFont="1" applyFill="1" applyBorder="1" applyAlignment="1">
      <alignment horizontal="right" vertical="center"/>
    </xf>
    <xf numFmtId="176" fontId="46" fillId="0" borderId="14" xfId="0" applyNumberFormat="1" applyFont="1" applyBorder="1" applyAlignment="1">
      <alignment horizontal="right" vertical="center"/>
    </xf>
    <xf numFmtId="176" fontId="46" fillId="34" borderId="13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38" fontId="44" fillId="0" borderId="14" xfId="0" applyNumberFormat="1" applyFont="1" applyFill="1" applyBorder="1" applyAlignment="1">
      <alignment vertical="center"/>
    </xf>
    <xf numFmtId="0" fontId="44" fillId="0" borderId="22" xfId="0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right" vertical="center"/>
    </xf>
    <xf numFmtId="176" fontId="44" fillId="0" borderId="22" xfId="0" applyNumberFormat="1" applyFont="1" applyFill="1" applyBorder="1" applyAlignment="1">
      <alignment horizontal="right" vertical="center"/>
    </xf>
    <xf numFmtId="38" fontId="47" fillId="0" borderId="12" xfId="48" applyFont="1" applyFill="1" applyBorder="1" applyAlignment="1">
      <alignment vertical="center"/>
    </xf>
    <xf numFmtId="38" fontId="47" fillId="0" borderId="0" xfId="48" applyFont="1" applyFill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38" fontId="47" fillId="0" borderId="26" xfId="48" applyFont="1" applyFill="1" applyBorder="1" applyAlignment="1">
      <alignment vertical="center"/>
    </xf>
    <xf numFmtId="38" fontId="47" fillId="0" borderId="12" xfId="48" applyNumberFormat="1" applyFont="1" applyFill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77" fontId="48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0" fontId="44" fillId="0" borderId="0" xfId="0" applyFont="1" applyAlignment="1">
      <alignment vertical="center" shrinkToFit="1"/>
    </xf>
    <xf numFmtId="176" fontId="45" fillId="0" borderId="12" xfId="0" applyNumberFormat="1" applyFont="1" applyBorder="1" applyAlignment="1">
      <alignment horizontal="right" vertical="center"/>
    </xf>
    <xf numFmtId="176" fontId="45" fillId="34" borderId="13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34" borderId="13" xfId="0" applyNumberFormat="1" applyFill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176" fontId="47" fillId="34" borderId="15" xfId="0" applyNumberFormat="1" applyFont="1" applyFill="1" applyBorder="1" applyAlignment="1">
      <alignment horizontal="right" vertical="center"/>
    </xf>
    <xf numFmtId="0" fontId="47" fillId="0" borderId="2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180" fontId="44" fillId="0" borderId="0" xfId="0" applyNumberFormat="1" applyFont="1" applyAlignment="1">
      <alignment vertical="center"/>
    </xf>
    <xf numFmtId="180" fontId="44" fillId="0" borderId="0" xfId="0" applyNumberFormat="1" applyFont="1" applyBorder="1" applyAlignment="1">
      <alignment vertical="center"/>
    </xf>
    <xf numFmtId="180" fontId="48" fillId="0" borderId="0" xfId="0" applyNumberFormat="1" applyFont="1" applyBorder="1" applyAlignment="1">
      <alignment vertical="center"/>
    </xf>
    <xf numFmtId="180" fontId="48" fillId="0" borderId="0" xfId="0" applyNumberFormat="1" applyFont="1" applyAlignment="1">
      <alignment vertical="center"/>
    </xf>
    <xf numFmtId="180" fontId="47" fillId="0" borderId="0" xfId="48" applyNumberFormat="1" applyFont="1" applyFill="1" applyBorder="1" applyAlignment="1">
      <alignment vertical="center"/>
    </xf>
    <xf numFmtId="179" fontId="44" fillId="0" borderId="0" xfId="0" applyNumberFormat="1" applyFont="1" applyAlignment="1">
      <alignment vertical="center"/>
    </xf>
    <xf numFmtId="179" fontId="44" fillId="0" borderId="0" xfId="0" applyNumberFormat="1" applyFont="1" applyAlignment="1">
      <alignment horizontal="right" vertical="center"/>
    </xf>
    <xf numFmtId="179" fontId="44" fillId="0" borderId="21" xfId="0" applyNumberFormat="1" applyFont="1" applyBorder="1" applyAlignment="1">
      <alignment horizontal="center" vertical="center"/>
    </xf>
    <xf numFmtId="179" fontId="44" fillId="0" borderId="11" xfId="0" applyNumberFormat="1" applyFont="1" applyBorder="1" applyAlignment="1">
      <alignment horizontal="center" vertical="center"/>
    </xf>
    <xf numFmtId="179" fontId="44" fillId="0" borderId="14" xfId="0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center"/>
    </xf>
    <xf numFmtId="179" fontId="44" fillId="0" borderId="28" xfId="0" applyNumberFormat="1" applyFont="1" applyBorder="1" applyAlignment="1">
      <alignment horizontal="center" vertical="center"/>
    </xf>
    <xf numFmtId="179" fontId="44" fillId="0" borderId="12" xfId="0" applyNumberFormat="1" applyFont="1" applyBorder="1" applyAlignment="1">
      <alignment horizontal="center" vertical="center"/>
    </xf>
    <xf numFmtId="179" fontId="44" fillId="0" borderId="12" xfId="0" applyNumberFormat="1" applyFont="1" applyBorder="1" applyAlignment="1">
      <alignment horizontal="right" vertical="center"/>
    </xf>
    <xf numFmtId="179" fontId="49" fillId="0" borderId="0" xfId="0" applyNumberFormat="1" applyFont="1" applyAlignment="1">
      <alignment vertical="center"/>
    </xf>
    <xf numFmtId="179" fontId="44" fillId="0" borderId="13" xfId="0" applyNumberFormat="1" applyFont="1" applyBorder="1" applyAlignment="1">
      <alignment horizontal="center" vertical="center"/>
    </xf>
    <xf numFmtId="179" fontId="44" fillId="34" borderId="13" xfId="0" applyNumberFormat="1" applyFont="1" applyFill="1" applyBorder="1" applyAlignment="1">
      <alignment horizontal="right" vertical="center"/>
    </xf>
    <xf numFmtId="179" fontId="44" fillId="34" borderId="25" xfId="0" applyNumberFormat="1" applyFont="1" applyFill="1" applyBorder="1" applyAlignment="1">
      <alignment horizontal="right" vertical="center"/>
    </xf>
    <xf numFmtId="179" fontId="44" fillId="0" borderId="0" xfId="0" applyNumberFormat="1" applyFont="1" applyBorder="1" applyAlignment="1">
      <alignment vertical="center"/>
    </xf>
    <xf numFmtId="179" fontId="44" fillId="0" borderId="14" xfId="0" applyNumberFormat="1" applyFont="1" applyBorder="1" applyAlignment="1">
      <alignment horizontal="right" vertical="center"/>
    </xf>
    <xf numFmtId="179" fontId="44" fillId="34" borderId="16" xfId="0" applyNumberFormat="1" applyFont="1" applyFill="1" applyBorder="1" applyAlignment="1">
      <alignment horizontal="right" vertical="center"/>
    </xf>
    <xf numFmtId="179" fontId="44" fillId="34" borderId="15" xfId="0" applyNumberFormat="1" applyFont="1" applyFill="1" applyBorder="1" applyAlignment="1">
      <alignment horizontal="right" vertical="center"/>
    </xf>
    <xf numFmtId="179" fontId="44" fillId="0" borderId="16" xfId="0" applyNumberFormat="1" applyFont="1" applyBorder="1" applyAlignment="1">
      <alignment horizontal="center" vertical="center"/>
    </xf>
    <xf numFmtId="179" fontId="44" fillId="0" borderId="15" xfId="0" applyNumberFormat="1" applyFont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horizontal="center" vertical="center"/>
    </xf>
    <xf numFmtId="179" fontId="44" fillId="0" borderId="10" xfId="0" applyNumberFormat="1" applyFont="1" applyFill="1" applyBorder="1" applyAlignment="1">
      <alignment vertical="center"/>
    </xf>
    <xf numFmtId="38" fontId="46" fillId="0" borderId="12" xfId="48" applyFont="1" applyBorder="1" applyAlignment="1">
      <alignment horizontal="right" vertical="center" shrinkToFit="1"/>
    </xf>
    <xf numFmtId="38" fontId="46" fillId="0" borderId="17" xfId="48" applyFont="1" applyBorder="1" applyAlignment="1">
      <alignment horizontal="right" vertical="center" shrinkToFit="1"/>
    </xf>
    <xf numFmtId="38" fontId="46" fillId="0" borderId="29" xfId="48" applyFont="1" applyBorder="1" applyAlignment="1">
      <alignment horizontal="right" vertical="center" shrinkToFit="1"/>
    </xf>
    <xf numFmtId="38" fontId="44" fillId="0" borderId="0" xfId="48" applyFont="1" applyAlignment="1">
      <alignment vertical="center"/>
    </xf>
    <xf numFmtId="38" fontId="44" fillId="0" borderId="0" xfId="48" applyFont="1" applyFill="1" applyAlignment="1">
      <alignment vertical="center"/>
    </xf>
    <xf numFmtId="38" fontId="49" fillId="0" borderId="0" xfId="48" applyFont="1" applyAlignment="1">
      <alignment vertical="center"/>
    </xf>
    <xf numFmtId="38" fontId="44" fillId="0" borderId="10" xfId="48" applyFont="1" applyBorder="1" applyAlignment="1">
      <alignment horizontal="left" vertical="center"/>
    </xf>
    <xf numFmtId="38" fontId="44" fillId="0" borderId="10" xfId="48" applyFont="1" applyBorder="1" applyAlignment="1">
      <alignment horizontal="center" vertical="center"/>
    </xf>
    <xf numFmtId="38" fontId="44" fillId="0" borderId="0" xfId="48" applyFont="1" applyBorder="1" applyAlignment="1">
      <alignment vertical="center"/>
    </xf>
    <xf numFmtId="38" fontId="44" fillId="0" borderId="0" xfId="48" applyFont="1" applyFill="1" applyBorder="1" applyAlignment="1">
      <alignment vertical="center"/>
    </xf>
    <xf numFmtId="38" fontId="49" fillId="0" borderId="0" xfId="48" applyFont="1" applyBorder="1" applyAlignment="1">
      <alignment vertical="center"/>
    </xf>
    <xf numFmtId="38" fontId="44" fillId="0" borderId="30" xfId="48" applyFont="1" applyBorder="1" applyAlignment="1">
      <alignment horizontal="center" vertical="center"/>
    </xf>
    <xf numFmtId="38" fontId="44" fillId="0" borderId="30" xfId="48" applyFont="1" applyBorder="1" applyAlignment="1">
      <alignment horizontal="center" vertical="center" shrinkToFit="1"/>
    </xf>
    <xf numFmtId="38" fontId="44" fillId="0" borderId="12" xfId="48" applyFont="1" applyBorder="1" applyAlignment="1">
      <alignment horizontal="center" vertical="center"/>
    </xf>
    <xf numFmtId="38" fontId="44" fillId="0" borderId="13" xfId="48" applyFont="1" applyBorder="1" applyAlignment="1">
      <alignment horizontal="center" vertical="center"/>
    </xf>
    <xf numFmtId="38" fontId="46" fillId="34" borderId="13" xfId="48" applyFont="1" applyFill="1" applyBorder="1" applyAlignment="1">
      <alignment horizontal="right" vertical="center" shrinkToFit="1"/>
    </xf>
    <xf numFmtId="38" fontId="46" fillId="34" borderId="25" xfId="48" applyFont="1" applyFill="1" applyBorder="1" applyAlignment="1">
      <alignment horizontal="right" vertical="center" shrinkToFit="1"/>
    </xf>
    <xf numFmtId="38" fontId="46" fillId="34" borderId="31" xfId="48" applyFont="1" applyFill="1" applyBorder="1" applyAlignment="1">
      <alignment horizontal="right" vertical="center" shrinkToFit="1"/>
    </xf>
    <xf numFmtId="38" fontId="46" fillId="34" borderId="16" xfId="48" applyFont="1" applyFill="1" applyBorder="1" applyAlignment="1">
      <alignment horizontal="right" vertical="center" shrinkToFit="1"/>
    </xf>
    <xf numFmtId="38" fontId="46" fillId="0" borderId="14" xfId="48" applyFont="1" applyBorder="1" applyAlignment="1">
      <alignment horizontal="right" vertical="center" shrinkToFit="1"/>
    </xf>
    <xf numFmtId="38" fontId="46" fillId="0" borderId="18" xfId="48" applyFont="1" applyBorder="1" applyAlignment="1">
      <alignment horizontal="right" vertical="center" shrinkToFit="1"/>
    </xf>
    <xf numFmtId="38" fontId="46" fillId="0" borderId="32" xfId="48" applyFont="1" applyBorder="1" applyAlignment="1">
      <alignment horizontal="right" vertical="center" shrinkToFit="1"/>
    </xf>
    <xf numFmtId="38" fontId="44" fillId="0" borderId="15" xfId="48" applyFont="1" applyBorder="1" applyAlignment="1">
      <alignment horizontal="center" vertical="center"/>
    </xf>
    <xf numFmtId="38" fontId="46" fillId="34" borderId="15" xfId="48" applyFont="1" applyFill="1" applyBorder="1" applyAlignment="1">
      <alignment horizontal="right" vertical="center" shrinkToFit="1"/>
    </xf>
    <xf numFmtId="38" fontId="46" fillId="34" borderId="20" xfId="48" applyFont="1" applyFill="1" applyBorder="1" applyAlignment="1">
      <alignment horizontal="right" vertical="center" shrinkToFit="1"/>
    </xf>
    <xf numFmtId="38" fontId="46" fillId="34" borderId="33" xfId="48" applyFont="1" applyFill="1" applyBorder="1" applyAlignment="1">
      <alignment horizontal="right" vertical="center" shrinkToFit="1"/>
    </xf>
    <xf numFmtId="38" fontId="44" fillId="0" borderId="34" xfId="48" applyFont="1" applyBorder="1" applyAlignment="1">
      <alignment horizontal="center" vertical="center"/>
    </xf>
    <xf numFmtId="38" fontId="46" fillId="34" borderId="35" xfId="48" applyFont="1" applyFill="1" applyBorder="1" applyAlignment="1">
      <alignment horizontal="right" vertical="center" shrinkToFit="1"/>
    </xf>
    <xf numFmtId="38" fontId="46" fillId="34" borderId="36" xfId="48" applyFont="1" applyFill="1" applyBorder="1" applyAlignment="1">
      <alignment horizontal="right" vertical="center" shrinkToFit="1"/>
    </xf>
    <xf numFmtId="38" fontId="44" fillId="0" borderId="16" xfId="48" applyFont="1" applyBorder="1" applyAlignment="1">
      <alignment horizontal="center" vertical="center"/>
    </xf>
    <xf numFmtId="38" fontId="46" fillId="34" borderId="34" xfId="48" applyFont="1" applyFill="1" applyBorder="1" applyAlignment="1">
      <alignment horizontal="right" vertical="center" shrinkToFit="1"/>
    </xf>
    <xf numFmtId="38" fontId="46" fillId="34" borderId="37" xfId="48" applyFont="1" applyFill="1" applyBorder="1" applyAlignment="1">
      <alignment horizontal="right" vertical="center" shrinkToFit="1"/>
    </xf>
    <xf numFmtId="38" fontId="46" fillId="34" borderId="38" xfId="48" applyFont="1" applyFill="1" applyBorder="1" applyAlignment="1">
      <alignment horizontal="right" vertical="center" shrinkToFit="1"/>
    </xf>
    <xf numFmtId="38" fontId="46" fillId="0" borderId="23" xfId="48" applyFont="1" applyFill="1" applyBorder="1" applyAlignment="1">
      <alignment horizontal="right" vertical="center" shrinkToFit="1"/>
    </xf>
    <xf numFmtId="38" fontId="46" fillId="0" borderId="27" xfId="48" applyFont="1" applyFill="1" applyBorder="1" applyAlignment="1">
      <alignment horizontal="right" vertical="center" shrinkToFit="1"/>
    </xf>
    <xf numFmtId="38" fontId="46" fillId="0" borderId="39" xfId="48" applyFont="1" applyFill="1" applyBorder="1" applyAlignment="1">
      <alignment horizontal="right" vertical="center" shrinkToFit="1"/>
    </xf>
    <xf numFmtId="38" fontId="46" fillId="0" borderId="23" xfId="48" applyFont="1" applyBorder="1" applyAlignment="1">
      <alignment horizontal="right" vertical="center" shrinkToFit="1"/>
    </xf>
    <xf numFmtId="38" fontId="44" fillId="0" borderId="23" xfId="48" applyFont="1" applyBorder="1" applyAlignment="1">
      <alignment horizontal="center" vertical="center"/>
    </xf>
    <xf numFmtId="38" fontId="46" fillId="34" borderId="19" xfId="48" applyFont="1" applyFill="1" applyBorder="1" applyAlignment="1">
      <alignment horizontal="right" vertical="center" shrinkToFit="1"/>
    </xf>
    <xf numFmtId="38" fontId="46" fillId="34" borderId="28" xfId="48" applyFont="1" applyFill="1" applyBorder="1" applyAlignment="1">
      <alignment horizontal="right" vertical="center" shrinkToFit="1"/>
    </xf>
    <xf numFmtId="38" fontId="46" fillId="34" borderId="40" xfId="48" applyFont="1" applyFill="1" applyBorder="1" applyAlignment="1">
      <alignment horizontal="right" vertical="center" shrinkToFit="1"/>
    </xf>
    <xf numFmtId="38" fontId="44" fillId="0" borderId="19" xfId="48" applyFont="1" applyBorder="1" applyAlignment="1">
      <alignment horizontal="center" vertical="center" wrapText="1"/>
    </xf>
    <xf numFmtId="38" fontId="44" fillId="0" borderId="17" xfId="48" applyFont="1" applyBorder="1" applyAlignment="1">
      <alignment horizontal="center" vertical="center"/>
    </xf>
    <xf numFmtId="38" fontId="46" fillId="0" borderId="12" xfId="48" applyFont="1" applyFill="1" applyBorder="1" applyAlignment="1">
      <alignment vertical="center" shrinkToFit="1"/>
    </xf>
    <xf numFmtId="38" fontId="46" fillId="0" borderId="17" xfId="48" applyFont="1" applyFill="1" applyBorder="1" applyAlignment="1">
      <alignment vertical="center" shrinkToFit="1"/>
    </xf>
    <xf numFmtId="38" fontId="46" fillId="0" borderId="29" xfId="48" applyFont="1" applyFill="1" applyBorder="1" applyAlignment="1">
      <alignment vertical="center" shrinkToFit="1"/>
    </xf>
    <xf numFmtId="38" fontId="44" fillId="0" borderId="28" xfId="48" applyFont="1" applyBorder="1" applyAlignment="1">
      <alignment horizontal="center" vertical="center"/>
    </xf>
    <xf numFmtId="38" fontId="46" fillId="0" borderId="12" xfId="48" applyFont="1" applyFill="1" applyBorder="1" applyAlignment="1">
      <alignment horizontal="right" vertical="center" shrinkToFit="1"/>
    </xf>
    <xf numFmtId="38" fontId="46" fillId="0" borderId="18" xfId="48" applyFont="1" applyFill="1" applyBorder="1" applyAlignment="1">
      <alignment vertical="center" shrinkToFit="1"/>
    </xf>
    <xf numFmtId="38" fontId="46" fillId="0" borderId="32" xfId="48" applyFont="1" applyFill="1" applyBorder="1" applyAlignment="1">
      <alignment vertical="center" shrinkToFit="1"/>
    </xf>
    <xf numFmtId="38" fontId="44" fillId="0" borderId="35" xfId="48" applyFont="1" applyBorder="1" applyAlignment="1">
      <alignment horizontal="center" vertical="center"/>
    </xf>
    <xf numFmtId="38" fontId="46" fillId="0" borderId="17" xfId="48" applyFont="1" applyFill="1" applyBorder="1" applyAlignment="1">
      <alignment horizontal="right" vertical="center" shrinkToFit="1"/>
    </xf>
    <xf numFmtId="38" fontId="46" fillId="0" borderId="29" xfId="48" applyFont="1" applyFill="1" applyBorder="1" applyAlignment="1">
      <alignment horizontal="right" vertical="center" shrinkToFit="1"/>
    </xf>
    <xf numFmtId="38" fontId="46" fillId="0" borderId="18" xfId="48" applyFont="1" applyBorder="1" applyAlignment="1">
      <alignment vertical="center" shrinkToFit="1"/>
    </xf>
    <xf numFmtId="38" fontId="46" fillId="0" borderId="32" xfId="48" applyFont="1" applyBorder="1" applyAlignment="1">
      <alignment vertical="center" shrinkToFit="1"/>
    </xf>
    <xf numFmtId="38" fontId="46" fillId="34" borderId="23" xfId="48" applyFont="1" applyFill="1" applyBorder="1" applyAlignment="1">
      <alignment horizontal="right" vertical="center" shrinkToFit="1"/>
    </xf>
    <xf numFmtId="38" fontId="46" fillId="34" borderId="27" xfId="48" applyFont="1" applyFill="1" applyBorder="1" applyAlignment="1">
      <alignment horizontal="right" vertical="center" shrinkToFit="1"/>
    </xf>
    <xf numFmtId="38" fontId="46" fillId="34" borderId="39" xfId="48" applyFont="1" applyFill="1" applyBorder="1" applyAlignment="1">
      <alignment horizontal="right" vertical="center" shrinkToFit="1"/>
    </xf>
    <xf numFmtId="38" fontId="44" fillId="0" borderId="12" xfId="48" applyFont="1" applyFill="1" applyBorder="1" applyAlignment="1">
      <alignment horizontal="center" vertical="center"/>
    </xf>
    <xf numFmtId="38" fontId="44" fillId="0" borderId="13" xfId="48" applyFont="1" applyFill="1" applyBorder="1" applyAlignment="1">
      <alignment horizontal="center" vertical="center"/>
    </xf>
    <xf numFmtId="38" fontId="46" fillId="0" borderId="14" xfId="48" applyFont="1" applyFill="1" applyBorder="1" applyAlignment="1">
      <alignment vertical="center" shrinkToFit="1"/>
    </xf>
    <xf numFmtId="38" fontId="44" fillId="0" borderId="24" xfId="48" applyFont="1" applyBorder="1" applyAlignment="1">
      <alignment horizontal="center" vertical="center" wrapText="1"/>
    </xf>
    <xf numFmtId="38" fontId="44" fillId="0" borderId="16" xfId="48" applyFont="1" applyFill="1" applyBorder="1" applyAlignment="1">
      <alignment horizontal="center" vertical="center"/>
    </xf>
    <xf numFmtId="38" fontId="46" fillId="0" borderId="12" xfId="48" applyFont="1" applyBorder="1" applyAlignment="1">
      <alignment vertical="center" shrinkToFit="1"/>
    </xf>
    <xf numFmtId="38" fontId="46" fillId="0" borderId="17" xfId="48" applyFont="1" applyBorder="1" applyAlignment="1">
      <alignment vertical="center" shrinkToFit="1"/>
    </xf>
    <xf numFmtId="38" fontId="46" fillId="0" borderId="29" xfId="48" applyFont="1" applyBorder="1" applyAlignment="1">
      <alignment vertical="center" shrinkToFit="1"/>
    </xf>
    <xf numFmtId="38" fontId="44" fillId="0" borderId="20" xfId="48" applyFont="1" applyBorder="1" applyAlignment="1">
      <alignment horizontal="center" vertical="center"/>
    </xf>
    <xf numFmtId="38" fontId="46" fillId="0" borderId="14" xfId="48" applyFont="1" applyBorder="1" applyAlignment="1">
      <alignment vertical="center" shrinkToFit="1"/>
    </xf>
    <xf numFmtId="38" fontId="44" fillId="0" borderId="15" xfId="48" applyFont="1" applyFill="1" applyBorder="1" applyAlignment="1">
      <alignment horizontal="center" vertical="center"/>
    </xf>
    <xf numFmtId="38" fontId="44" fillId="33" borderId="12" xfId="48" applyFont="1" applyFill="1" applyBorder="1" applyAlignment="1">
      <alignment horizontal="center" vertical="center"/>
    </xf>
    <xf numFmtId="38" fontId="46" fillId="33" borderId="12" xfId="48" applyFont="1" applyFill="1" applyBorder="1" applyAlignment="1">
      <alignment horizontal="right" vertical="center" shrinkToFit="1"/>
    </xf>
    <xf numFmtId="38" fontId="46" fillId="33" borderId="17" xfId="48" applyFont="1" applyFill="1" applyBorder="1" applyAlignment="1">
      <alignment horizontal="right" vertical="center" shrinkToFit="1"/>
    </xf>
    <xf numFmtId="38" fontId="46" fillId="33" borderId="29" xfId="48" applyFont="1" applyFill="1" applyBorder="1" applyAlignment="1">
      <alignment horizontal="right" vertical="center" shrinkToFit="1"/>
    </xf>
    <xf numFmtId="38" fontId="44" fillId="33" borderId="13" xfId="48" applyFont="1" applyFill="1" applyBorder="1" applyAlignment="1">
      <alignment horizontal="center" vertical="center"/>
    </xf>
    <xf numFmtId="38" fontId="44" fillId="33" borderId="0" xfId="48" applyFont="1" applyFill="1" applyAlignment="1">
      <alignment vertical="center"/>
    </xf>
    <xf numFmtId="38" fontId="44" fillId="0" borderId="11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4" fillId="0" borderId="22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38" fontId="44" fillId="0" borderId="19" xfId="48" applyFont="1" applyBorder="1" applyAlignment="1">
      <alignment horizontal="left" vertical="center" wrapText="1"/>
    </xf>
    <xf numFmtId="38" fontId="44" fillId="0" borderId="0" xfId="48" applyFont="1" applyAlignment="1">
      <alignment horizontal="right" vertical="center"/>
    </xf>
    <xf numFmtId="38" fontId="49" fillId="0" borderId="0" xfId="48" applyFont="1" applyFill="1" applyAlignment="1">
      <alignment vertical="center"/>
    </xf>
    <xf numFmtId="38" fontId="50" fillId="0" borderId="12" xfId="48" applyFont="1" applyBorder="1" applyAlignment="1">
      <alignment horizontal="right" vertical="center"/>
    </xf>
    <xf numFmtId="38" fontId="50" fillId="0" borderId="17" xfId="48" applyFont="1" applyBorder="1" applyAlignment="1">
      <alignment horizontal="right" vertical="center"/>
    </xf>
    <xf numFmtId="38" fontId="50" fillId="0" borderId="29" xfId="48" applyFont="1" applyBorder="1" applyAlignment="1">
      <alignment horizontal="right" vertical="center"/>
    </xf>
    <xf numFmtId="38" fontId="50" fillId="0" borderId="12" xfId="48" applyFont="1" applyFill="1" applyBorder="1" applyAlignment="1">
      <alignment horizontal="right" vertical="center"/>
    </xf>
    <xf numFmtId="38" fontId="50" fillId="0" borderId="17" xfId="48" applyFont="1" applyFill="1" applyBorder="1" applyAlignment="1">
      <alignment horizontal="right" vertical="center"/>
    </xf>
    <xf numFmtId="38" fontId="50" fillId="0" borderId="29" xfId="48" applyFont="1" applyFill="1" applyBorder="1" applyAlignment="1">
      <alignment horizontal="right" vertical="center"/>
    </xf>
    <xf numFmtId="38" fontId="46" fillId="0" borderId="12" xfId="48" applyFont="1" applyBorder="1" applyAlignment="1">
      <alignment horizontal="right" vertical="center"/>
    </xf>
    <xf numFmtId="176" fontId="51" fillId="0" borderId="14" xfId="0" applyNumberFormat="1" applyFont="1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horizontal="right" vertical="center"/>
    </xf>
    <xf numFmtId="38" fontId="44" fillId="0" borderId="11" xfId="48" applyFont="1" applyFill="1" applyBorder="1" applyAlignment="1">
      <alignment horizontal="center" vertical="center"/>
    </xf>
    <xf numFmtId="176" fontId="0" fillId="34" borderId="15" xfId="0" applyNumberFormat="1" applyFill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176" fontId="50" fillId="34" borderId="13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horizontal="right" vertical="center"/>
    </xf>
    <xf numFmtId="176" fontId="50" fillId="0" borderId="12" xfId="0" applyNumberFormat="1" applyFont="1" applyBorder="1" applyAlignment="1">
      <alignment vertical="center"/>
    </xf>
    <xf numFmtId="176" fontId="52" fillId="0" borderId="12" xfId="0" applyNumberFormat="1" applyFon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176" fontId="0" fillId="0" borderId="23" xfId="0" applyNumberFormat="1" applyBorder="1" applyAlignment="1">
      <alignment horizontal="right" vertical="center"/>
    </xf>
    <xf numFmtId="176" fontId="45" fillId="34" borderId="15" xfId="0" applyNumberFormat="1" applyFont="1" applyFill="1" applyBorder="1" applyAlignment="1">
      <alignment horizontal="right" vertical="center"/>
    </xf>
    <xf numFmtId="0" fontId="44" fillId="0" borderId="41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righ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/>
    </xf>
    <xf numFmtId="176" fontId="53" fillId="34" borderId="13" xfId="0" applyNumberFormat="1" applyFont="1" applyFill="1" applyBorder="1" applyAlignment="1">
      <alignment horizontal="right" vertical="center"/>
    </xf>
    <xf numFmtId="176" fontId="53" fillId="0" borderId="1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38" fontId="44" fillId="0" borderId="19" xfId="48" applyFont="1" applyBorder="1" applyAlignment="1">
      <alignment horizontal="left" vertical="center" wrapText="1"/>
    </xf>
    <xf numFmtId="176" fontId="53" fillId="0" borderId="0" xfId="0" applyNumberFormat="1" applyFont="1" applyFill="1" applyBorder="1" applyAlignment="1">
      <alignment horizontal="right" vertical="center"/>
    </xf>
    <xf numFmtId="176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54" fillId="0" borderId="14" xfId="48" applyFont="1" applyFill="1" applyBorder="1" applyAlignment="1">
      <alignment vertical="center"/>
    </xf>
    <xf numFmtId="38" fontId="46" fillId="0" borderId="16" xfId="48" applyFont="1" applyFill="1" applyBorder="1" applyAlignment="1">
      <alignment horizontal="right" vertical="center" shrinkToFit="1"/>
    </xf>
    <xf numFmtId="38" fontId="44" fillId="33" borderId="15" xfId="48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38" fontId="44" fillId="0" borderId="28" xfId="48" applyFont="1" applyFill="1" applyBorder="1" applyAlignment="1">
      <alignment horizontal="center" vertical="top" wrapText="1"/>
    </xf>
    <xf numFmtId="176" fontId="54" fillId="0" borderId="2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center" vertical="top"/>
    </xf>
    <xf numFmtId="38" fontId="44" fillId="0" borderId="19" xfId="48" applyFont="1" applyBorder="1" applyAlignment="1">
      <alignment horizontal="center" vertical="top" wrapText="1"/>
    </xf>
    <xf numFmtId="38" fontId="44" fillId="0" borderId="11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4" fillId="0" borderId="18" xfId="48" applyFont="1" applyBorder="1" applyAlignment="1">
      <alignment horizontal="center" vertical="center"/>
    </xf>
    <xf numFmtId="38" fontId="44" fillId="0" borderId="19" xfId="48" applyFont="1" applyBorder="1" applyAlignment="1">
      <alignment horizontal="left" vertical="center" wrapText="1"/>
    </xf>
    <xf numFmtId="179" fontId="44" fillId="0" borderId="19" xfId="0" applyNumberFormat="1" applyFont="1" applyBorder="1" applyAlignment="1">
      <alignment horizontal="center" vertical="center"/>
    </xf>
    <xf numFmtId="179" fontId="44" fillId="0" borderId="11" xfId="0" applyNumberFormat="1" applyFont="1" applyBorder="1" applyAlignment="1">
      <alignment horizontal="center" vertical="center"/>
    </xf>
    <xf numFmtId="179" fontId="44" fillId="0" borderId="14" xfId="0" applyNumberFormat="1" applyFont="1" applyBorder="1" applyAlignment="1">
      <alignment horizontal="center" vertical="center"/>
    </xf>
    <xf numFmtId="179" fontId="44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8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38" fontId="46" fillId="0" borderId="19" xfId="48" applyFont="1" applyFill="1" applyBorder="1" applyAlignment="1">
      <alignment vertical="center" shrinkToFit="1"/>
    </xf>
    <xf numFmtId="38" fontId="46" fillId="0" borderId="28" xfId="48" applyFont="1" applyFill="1" applyBorder="1" applyAlignment="1">
      <alignment vertical="center" shrinkToFit="1"/>
    </xf>
    <xf numFmtId="38" fontId="46" fillId="0" borderId="40" xfId="48" applyFont="1" applyFill="1" applyBorder="1" applyAlignment="1">
      <alignment vertical="center" shrinkToFit="1"/>
    </xf>
    <xf numFmtId="0" fontId="44" fillId="0" borderId="10" xfId="0" applyFont="1" applyBorder="1" applyAlignment="1">
      <alignment vertical="center"/>
    </xf>
    <xf numFmtId="176" fontId="46" fillId="34" borderId="24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 wrapText="1"/>
    </xf>
    <xf numFmtId="176" fontId="45" fillId="0" borderId="19" xfId="0" applyNumberFormat="1" applyFont="1" applyBorder="1" applyAlignment="1">
      <alignment horizontal="center" vertical="top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top"/>
    </xf>
    <xf numFmtId="0" fontId="0" fillId="0" borderId="42" xfId="0" applyBorder="1" applyAlignment="1">
      <alignment horizontal="left" vertical="center" wrapText="1"/>
    </xf>
    <xf numFmtId="179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176" fontId="44" fillId="0" borderId="10" xfId="0" applyNumberFormat="1" applyFont="1" applyBorder="1" applyAlignment="1">
      <alignment horizontal="center" vertical="center"/>
    </xf>
    <xf numFmtId="38" fontId="46" fillId="0" borderId="10" xfId="48" applyFont="1" applyBorder="1" applyAlignment="1">
      <alignment horizontal="center" vertical="center" shrinkToFit="1"/>
    </xf>
    <xf numFmtId="38" fontId="44" fillId="0" borderId="0" xfId="48" applyFont="1" applyBorder="1" applyAlignment="1">
      <alignment horizontal="right" vertical="center"/>
    </xf>
    <xf numFmtId="38" fontId="46" fillId="0" borderId="10" xfId="48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77" fontId="48" fillId="0" borderId="0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top" wrapText="1"/>
    </xf>
    <xf numFmtId="176" fontId="44" fillId="0" borderId="10" xfId="0" applyNumberFormat="1" applyFont="1" applyBorder="1" applyAlignment="1">
      <alignment vertical="center"/>
    </xf>
    <xf numFmtId="179" fontId="44" fillId="0" borderId="0" xfId="0" applyNumberFormat="1" applyFont="1" applyAlignment="1">
      <alignment horizontal="center" vertical="center"/>
    </xf>
    <xf numFmtId="179" fontId="44" fillId="0" borderId="14" xfId="0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center"/>
    </xf>
    <xf numFmtId="179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38" fontId="44" fillId="0" borderId="14" xfId="48" applyFont="1" applyFill="1" applyBorder="1" applyAlignment="1" applyProtection="1">
      <alignment horizontal="left" vertical="center" wrapText="1" shrinkToFit="1"/>
      <protection/>
    </xf>
    <xf numFmtId="38" fontId="44" fillId="0" borderId="24" xfId="48" applyFont="1" applyFill="1" applyBorder="1" applyAlignment="1" applyProtection="1">
      <alignment horizontal="left" vertical="center" wrapText="1" shrinkToFit="1"/>
      <protection/>
    </xf>
    <xf numFmtId="0" fontId="56" fillId="0" borderId="18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38" fontId="55" fillId="0" borderId="0" xfId="48" applyFont="1" applyAlignment="1">
      <alignment horizontal="center" vertical="center"/>
    </xf>
    <xf numFmtId="38" fontId="44" fillId="0" borderId="11" xfId="48" applyFont="1" applyBorder="1" applyAlignment="1">
      <alignment horizontal="center" vertical="center"/>
    </xf>
    <xf numFmtId="38" fontId="44" fillId="0" borderId="45" xfId="48" applyFont="1" applyBorder="1" applyAlignment="1">
      <alignment horizontal="center" vertical="center"/>
    </xf>
    <xf numFmtId="38" fontId="44" fillId="0" borderId="32" xfId="48" applyFont="1" applyBorder="1" applyAlignment="1">
      <alignment horizontal="center" vertical="center"/>
    </xf>
    <xf numFmtId="38" fontId="44" fillId="0" borderId="46" xfId="48" applyFont="1" applyBorder="1" applyAlignment="1">
      <alignment horizontal="center" vertical="center"/>
    </xf>
    <xf numFmtId="38" fontId="44" fillId="0" borderId="18" xfId="48" applyFont="1" applyBorder="1" applyAlignment="1">
      <alignment horizontal="center" vertical="center"/>
    </xf>
    <xf numFmtId="38" fontId="44" fillId="0" borderId="22" xfId="48" applyFont="1" applyBorder="1" applyAlignment="1">
      <alignment horizontal="center" vertical="center"/>
    </xf>
    <xf numFmtId="38" fontId="44" fillId="33" borderId="10" xfId="48" applyFont="1" applyFill="1" applyBorder="1" applyAlignment="1">
      <alignment horizontal="left" vertical="center"/>
    </xf>
    <xf numFmtId="38" fontId="44" fillId="33" borderId="11" xfId="48" applyFont="1" applyFill="1" applyBorder="1" applyAlignment="1">
      <alignment horizontal="center" vertical="center"/>
    </xf>
    <xf numFmtId="38" fontId="44" fillId="33" borderId="47" xfId="48" applyFont="1" applyFill="1" applyBorder="1" applyAlignment="1">
      <alignment horizontal="center" vertical="center"/>
    </xf>
    <xf numFmtId="38" fontId="44" fillId="0" borderId="21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38" fontId="44" fillId="0" borderId="11" xfId="48" applyFont="1" applyBorder="1" applyAlignment="1">
      <alignment horizontal="left" vertical="center" wrapText="1"/>
    </xf>
    <xf numFmtId="38" fontId="44" fillId="0" borderId="47" xfId="48" applyFont="1" applyBorder="1" applyAlignment="1">
      <alignment horizontal="left" vertical="center" wrapText="1"/>
    </xf>
    <xf numFmtId="38" fontId="44" fillId="0" borderId="18" xfId="48" applyFont="1" applyBorder="1" applyAlignment="1">
      <alignment horizontal="left" vertical="center" wrapText="1"/>
    </xf>
    <xf numFmtId="38" fontId="44" fillId="0" borderId="24" xfId="48" applyFont="1" applyBorder="1" applyAlignment="1">
      <alignment horizontal="center" vertical="center"/>
    </xf>
    <xf numFmtId="38" fontId="44" fillId="33" borderId="18" xfId="48" applyFont="1" applyFill="1" applyBorder="1" applyAlignment="1">
      <alignment horizontal="left" vertical="center" wrapText="1"/>
    </xf>
    <xf numFmtId="38" fontId="44" fillId="33" borderId="43" xfId="48" applyFont="1" applyFill="1" applyBorder="1" applyAlignment="1">
      <alignment horizontal="left" vertical="center" wrapText="1"/>
    </xf>
    <xf numFmtId="38" fontId="44" fillId="33" borderId="22" xfId="48" applyFont="1" applyFill="1" applyBorder="1" applyAlignment="1">
      <alignment horizontal="left" vertical="center" wrapText="1"/>
    </xf>
    <xf numFmtId="38" fontId="44" fillId="33" borderId="44" xfId="48" applyFont="1" applyFill="1" applyBorder="1" applyAlignment="1">
      <alignment horizontal="left" vertical="center" wrapText="1"/>
    </xf>
    <xf numFmtId="38" fontId="44" fillId="0" borderId="11" xfId="48" applyFont="1" applyFill="1" applyBorder="1" applyAlignment="1" applyProtection="1">
      <alignment vertical="center" wrapText="1" shrinkToFit="1"/>
      <protection/>
    </xf>
    <xf numFmtId="38" fontId="44" fillId="0" borderId="47" xfId="48" applyFont="1" applyFill="1" applyBorder="1" applyAlignment="1" applyProtection="1">
      <alignment vertical="center" wrapText="1" shrinkToFit="1"/>
      <protection/>
    </xf>
    <xf numFmtId="38" fontId="44" fillId="0" borderId="18" xfId="48" applyFont="1" applyFill="1" applyBorder="1" applyAlignment="1" applyProtection="1">
      <alignment vertical="center" wrapText="1" shrinkToFit="1"/>
      <protection/>
    </xf>
    <xf numFmtId="38" fontId="44" fillId="0" borderId="47" xfId="48" applyFont="1" applyFill="1" applyBorder="1" applyAlignment="1">
      <alignment horizontal="left" vertical="center" wrapText="1"/>
    </xf>
    <xf numFmtId="38" fontId="44" fillId="0" borderId="43" xfId="48" applyFont="1" applyBorder="1" applyAlignment="1">
      <alignment horizontal="left" vertical="center" wrapText="1"/>
    </xf>
    <xf numFmtId="38" fontId="44" fillId="0" borderId="28" xfId="48" applyFont="1" applyBorder="1" applyAlignment="1">
      <alignment horizontal="left" vertical="center" wrapText="1"/>
    </xf>
    <xf numFmtId="38" fontId="44" fillId="0" borderId="44" xfId="48" applyFont="1" applyBorder="1" applyAlignment="1">
      <alignment horizontal="left" vertical="center" wrapText="1"/>
    </xf>
    <xf numFmtId="38" fontId="44" fillId="33" borderId="19" xfId="48" applyFont="1" applyFill="1" applyBorder="1" applyAlignment="1">
      <alignment horizontal="center" vertical="top" wrapText="1"/>
    </xf>
    <xf numFmtId="38" fontId="44" fillId="0" borderId="43" xfId="48" applyFont="1" applyFill="1" applyBorder="1" applyAlignment="1">
      <alignment horizontal="left" vertical="center" wrapText="1"/>
    </xf>
    <xf numFmtId="38" fontId="44" fillId="0" borderId="19" xfId="48" applyFont="1" applyBorder="1" applyAlignment="1">
      <alignment horizontal="left" vertical="center" wrapText="1"/>
    </xf>
    <xf numFmtId="38" fontId="44" fillId="0" borderId="24" xfId="48" applyFont="1" applyBorder="1" applyAlignment="1">
      <alignment horizontal="left" vertical="center" wrapText="1"/>
    </xf>
    <xf numFmtId="38" fontId="44" fillId="0" borderId="19" xfId="48" applyFont="1" applyBorder="1" applyAlignment="1">
      <alignment horizontal="center" vertical="top" wrapText="1"/>
    </xf>
    <xf numFmtId="38" fontId="44" fillId="33" borderId="28" xfId="48" applyFont="1" applyFill="1" applyBorder="1" applyAlignment="1">
      <alignment horizontal="left" vertical="center" wrapText="1"/>
    </xf>
    <xf numFmtId="38" fontId="44" fillId="0" borderId="44" xfId="48" applyFont="1" applyFill="1" applyBorder="1" applyAlignment="1">
      <alignment horizontal="left" vertical="center" wrapText="1"/>
    </xf>
    <xf numFmtId="38" fontId="44" fillId="0" borderId="19" xfId="48" applyFont="1" applyFill="1" applyBorder="1" applyAlignment="1" applyProtection="1">
      <alignment horizontal="center" vertical="center" wrapText="1" shrinkToFit="1"/>
      <protection/>
    </xf>
    <xf numFmtId="38" fontId="44" fillId="0" borderId="24" xfId="48" applyFont="1" applyFill="1" applyBorder="1" applyAlignment="1" applyProtection="1">
      <alignment horizontal="center" vertical="center" wrapText="1" shrinkToFit="1"/>
      <protection/>
    </xf>
    <xf numFmtId="38" fontId="44" fillId="0" borderId="19" xfId="48" applyFont="1" applyFill="1" applyBorder="1" applyAlignment="1">
      <alignment horizontal="center" vertical="top" wrapText="1"/>
    </xf>
    <xf numFmtId="38" fontId="44" fillId="0" borderId="11" xfId="48" applyFont="1" applyFill="1" applyBorder="1" applyAlignment="1">
      <alignment horizontal="left" vertical="center" wrapText="1"/>
    </xf>
    <xf numFmtId="38" fontId="44" fillId="0" borderId="18" xfId="48" applyFont="1" applyFill="1" applyBorder="1" applyAlignment="1">
      <alignment horizontal="left" vertical="center" wrapText="1"/>
    </xf>
    <xf numFmtId="38" fontId="44" fillId="0" borderId="24" xfId="48" applyFont="1" applyFill="1" applyBorder="1" applyAlignment="1">
      <alignment horizontal="center" vertical="top" wrapText="1"/>
    </xf>
    <xf numFmtId="38" fontId="44" fillId="0" borderId="21" xfId="48" applyFont="1" applyFill="1" applyBorder="1" applyAlignment="1">
      <alignment horizontal="center" vertical="top" wrapText="1"/>
    </xf>
    <xf numFmtId="38" fontId="44" fillId="0" borderId="19" xfId="48" applyFont="1" applyFill="1" applyBorder="1" applyAlignment="1">
      <alignment horizontal="center" vertical="center" wrapText="1"/>
    </xf>
    <xf numFmtId="38" fontId="44" fillId="0" borderId="24" xfId="48" applyFont="1" applyFill="1" applyBorder="1" applyAlignment="1">
      <alignment horizontal="center" vertical="center" wrapText="1"/>
    </xf>
    <xf numFmtId="38" fontId="44" fillId="33" borderId="24" xfId="48" applyFont="1" applyFill="1" applyBorder="1" applyAlignment="1">
      <alignment horizontal="center" vertical="top" wrapText="1"/>
    </xf>
    <xf numFmtId="38" fontId="44" fillId="0" borderId="42" xfId="48" applyFont="1" applyFill="1" applyBorder="1" applyAlignment="1">
      <alignment horizontal="left" vertical="center" wrapText="1"/>
    </xf>
    <xf numFmtId="38" fontId="57" fillId="0" borderId="47" xfId="48" applyFont="1" applyFill="1" applyBorder="1" applyAlignment="1">
      <alignment horizontal="left" vertical="center" wrapText="1"/>
    </xf>
    <xf numFmtId="38" fontId="44" fillId="0" borderId="24" xfId="48" applyFont="1" applyFill="1" applyBorder="1" applyAlignment="1">
      <alignment horizontal="left" vertical="center" wrapText="1"/>
    </xf>
    <xf numFmtId="38" fontId="44" fillId="0" borderId="21" xfId="48" applyFont="1" applyFill="1" applyBorder="1" applyAlignment="1">
      <alignment horizontal="left" vertical="center" wrapText="1"/>
    </xf>
    <xf numFmtId="38" fontId="44" fillId="0" borderId="24" xfId="48" applyFont="1" applyBorder="1" applyAlignment="1">
      <alignment horizontal="center" vertical="top" wrapText="1"/>
    </xf>
    <xf numFmtId="38" fontId="44" fillId="0" borderId="21" xfId="48" applyFont="1" applyBorder="1" applyAlignment="1">
      <alignment horizontal="center" vertical="top" wrapText="1"/>
    </xf>
    <xf numFmtId="38" fontId="44" fillId="0" borderId="14" xfId="48" applyFont="1" applyFill="1" applyBorder="1" applyAlignment="1">
      <alignment horizontal="left" vertical="center" wrapText="1"/>
    </xf>
    <xf numFmtId="38" fontId="44" fillId="0" borderId="28" xfId="48" applyFont="1" applyFill="1" applyBorder="1" applyAlignment="1">
      <alignment horizontal="left" vertical="center" wrapText="1"/>
    </xf>
    <xf numFmtId="38" fontId="44" fillId="0" borderId="19" xfId="48" applyFont="1" applyFill="1" applyBorder="1" applyAlignment="1">
      <alignment horizontal="left" vertical="center" wrapText="1"/>
    </xf>
    <xf numFmtId="38" fontId="44" fillId="0" borderId="14" xfId="48" applyFont="1" applyBorder="1" applyAlignment="1">
      <alignment horizontal="center" vertical="top" wrapText="1"/>
    </xf>
    <xf numFmtId="38" fontId="44" fillId="33" borderId="19" xfId="48" applyFont="1" applyFill="1" applyBorder="1" applyAlignment="1">
      <alignment horizontal="left" vertical="center" wrapText="1"/>
    </xf>
    <xf numFmtId="38" fontId="44" fillId="33" borderId="11" xfId="48" applyFont="1" applyFill="1" applyBorder="1" applyAlignment="1">
      <alignment horizontal="left" vertical="center" wrapText="1"/>
    </xf>
    <xf numFmtId="38" fontId="44" fillId="33" borderId="47" xfId="48" applyFont="1" applyFill="1" applyBorder="1" applyAlignment="1">
      <alignment horizontal="left" vertical="center" wrapText="1"/>
    </xf>
    <xf numFmtId="38" fontId="58" fillId="0" borderId="19" xfId="48" applyFont="1" applyBorder="1" applyAlignment="1">
      <alignment horizontal="center" vertical="top" wrapText="1"/>
    </xf>
    <xf numFmtId="38" fontId="44" fillId="0" borderId="14" xfId="48" applyFont="1" applyBorder="1" applyAlignment="1">
      <alignment horizontal="left" vertical="center" wrapText="1"/>
    </xf>
    <xf numFmtId="38" fontId="44" fillId="33" borderId="14" xfId="48" applyFont="1" applyFill="1" applyBorder="1" applyAlignment="1">
      <alignment horizontal="center" vertical="top" wrapText="1"/>
    </xf>
    <xf numFmtId="38" fontId="44" fillId="33" borderId="24" xfId="48" applyFont="1" applyFill="1" applyBorder="1" applyAlignment="1">
      <alignment horizontal="left" vertical="center" wrapText="1"/>
    </xf>
    <xf numFmtId="38" fontId="44" fillId="33" borderId="14" xfId="48" applyFont="1" applyFill="1" applyBorder="1" applyAlignment="1">
      <alignment horizontal="left" vertical="center" wrapText="1"/>
    </xf>
    <xf numFmtId="38" fontId="44" fillId="33" borderId="18" xfId="48" applyFont="1" applyFill="1" applyBorder="1" applyAlignment="1">
      <alignment horizontal="center" vertical="center" wrapText="1"/>
    </xf>
    <xf numFmtId="38" fontId="44" fillId="33" borderId="43" xfId="48" applyFont="1" applyFill="1" applyBorder="1" applyAlignment="1">
      <alignment horizontal="center" vertical="center" wrapText="1"/>
    </xf>
    <xf numFmtId="38" fontId="44" fillId="33" borderId="22" xfId="48" applyFont="1" applyFill="1" applyBorder="1" applyAlignment="1">
      <alignment horizontal="center" vertical="center" wrapText="1"/>
    </xf>
    <xf numFmtId="38" fontId="44" fillId="33" borderId="44" xfId="48" applyFont="1" applyFill="1" applyBorder="1" applyAlignment="1">
      <alignment horizontal="center" vertical="center" wrapText="1"/>
    </xf>
    <xf numFmtId="179" fontId="44" fillId="0" borderId="47" xfId="0" applyNumberFormat="1" applyFont="1" applyBorder="1" applyAlignment="1">
      <alignment horizontal="left" vertical="center"/>
    </xf>
    <xf numFmtId="179" fontId="44" fillId="33" borderId="18" xfId="0" applyNumberFormat="1" applyFont="1" applyFill="1" applyBorder="1" applyAlignment="1">
      <alignment horizontal="left" vertical="center" wrapText="1"/>
    </xf>
    <xf numFmtId="179" fontId="44" fillId="33" borderId="43" xfId="0" applyNumberFormat="1" applyFont="1" applyFill="1" applyBorder="1" applyAlignment="1">
      <alignment horizontal="left" vertical="center" wrapText="1"/>
    </xf>
    <xf numFmtId="179" fontId="44" fillId="33" borderId="22" xfId="0" applyNumberFormat="1" applyFont="1" applyFill="1" applyBorder="1" applyAlignment="1">
      <alignment horizontal="left" vertical="center" wrapText="1"/>
    </xf>
    <xf numFmtId="179" fontId="44" fillId="33" borderId="44" xfId="0" applyNumberFormat="1" applyFont="1" applyFill="1" applyBorder="1" applyAlignment="1">
      <alignment horizontal="left" vertical="center" wrapText="1"/>
    </xf>
    <xf numFmtId="179" fontId="44" fillId="0" borderId="18" xfId="0" applyNumberFormat="1" applyFont="1" applyBorder="1" applyAlignment="1">
      <alignment vertical="center"/>
    </xf>
    <xf numFmtId="179" fontId="44" fillId="0" borderId="43" xfId="0" applyNumberFormat="1" applyFont="1" applyBorder="1" applyAlignment="1">
      <alignment vertical="center"/>
    </xf>
    <xf numFmtId="179" fontId="44" fillId="0" borderId="28" xfId="0" applyNumberFormat="1" applyFont="1" applyBorder="1" applyAlignment="1">
      <alignment vertical="center"/>
    </xf>
    <xf numFmtId="179" fontId="44" fillId="0" borderId="44" xfId="0" applyNumberFormat="1" applyFont="1" applyBorder="1" applyAlignment="1">
      <alignment vertical="center"/>
    </xf>
    <xf numFmtId="179" fontId="44" fillId="0" borderId="18" xfId="0" applyNumberFormat="1" applyFont="1" applyBorder="1" applyAlignment="1">
      <alignment horizontal="center" vertical="center"/>
    </xf>
    <xf numFmtId="179" fontId="44" fillId="0" borderId="43" xfId="0" applyNumberFormat="1" applyFont="1" applyBorder="1" applyAlignment="1">
      <alignment horizontal="center" vertical="center"/>
    </xf>
    <xf numFmtId="179" fontId="44" fillId="0" borderId="22" xfId="0" applyNumberFormat="1" applyFont="1" applyBorder="1" applyAlignment="1">
      <alignment horizontal="center" vertical="center"/>
    </xf>
    <xf numFmtId="179" fontId="44" fillId="0" borderId="44" xfId="0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center"/>
    </xf>
    <xf numFmtId="179" fontId="44" fillId="0" borderId="24" xfId="0" applyNumberFormat="1" applyFont="1" applyBorder="1" applyAlignment="1">
      <alignment horizontal="center" vertical="center"/>
    </xf>
    <xf numFmtId="179" fontId="44" fillId="0" borderId="18" xfId="0" applyNumberFormat="1" applyFont="1" applyBorder="1" applyAlignment="1">
      <alignment horizontal="left" vertical="center" wrapText="1"/>
    </xf>
    <xf numFmtId="179" fontId="44" fillId="0" borderId="43" xfId="0" applyNumberFormat="1" applyFont="1" applyBorder="1" applyAlignment="1">
      <alignment horizontal="left" vertical="center" wrapText="1"/>
    </xf>
    <xf numFmtId="179" fontId="44" fillId="0" borderId="28" xfId="0" applyNumberFormat="1" applyFont="1" applyBorder="1" applyAlignment="1">
      <alignment horizontal="left" vertical="center" wrapText="1"/>
    </xf>
    <xf numFmtId="179" fontId="44" fillId="0" borderId="44" xfId="0" applyNumberFormat="1" applyFont="1" applyBorder="1" applyAlignment="1">
      <alignment horizontal="left" vertical="center" wrapText="1"/>
    </xf>
    <xf numFmtId="179" fontId="44" fillId="0" borderId="19" xfId="0" applyNumberFormat="1" applyFont="1" applyBorder="1" applyAlignment="1">
      <alignment horizontal="left" vertical="center"/>
    </xf>
    <xf numFmtId="179" fontId="44" fillId="0" borderId="43" xfId="0" applyNumberFormat="1" applyFont="1" applyFill="1" applyBorder="1" applyAlignment="1">
      <alignment vertical="center"/>
    </xf>
    <xf numFmtId="179" fontId="44" fillId="0" borderId="44" xfId="0" applyNumberFormat="1" applyFont="1" applyFill="1" applyBorder="1" applyAlignment="1">
      <alignment vertical="center"/>
    </xf>
    <xf numFmtId="179" fontId="44" fillId="0" borderId="43" xfId="0" applyNumberFormat="1" applyFont="1" applyBorder="1" applyAlignment="1">
      <alignment horizontal="left" vertical="center"/>
    </xf>
    <xf numFmtId="179" fontId="44" fillId="0" borderId="14" xfId="0" applyNumberFormat="1" applyFont="1" applyBorder="1" applyAlignment="1">
      <alignment horizontal="center" vertical="center"/>
    </xf>
    <xf numFmtId="179" fontId="44" fillId="0" borderId="19" xfId="0" applyNumberFormat="1" applyFont="1" applyBorder="1" applyAlignment="1">
      <alignment horizontal="center" vertical="top"/>
    </xf>
    <xf numFmtId="179" fontId="44" fillId="0" borderId="24" xfId="0" applyNumberFormat="1" applyFont="1" applyBorder="1" applyAlignment="1">
      <alignment horizontal="left" vertical="center"/>
    </xf>
    <xf numFmtId="179" fontId="44" fillId="0" borderId="47" xfId="0" applyNumberFormat="1" applyFont="1" applyFill="1" applyBorder="1" applyAlignment="1">
      <alignment horizontal="left" vertical="center"/>
    </xf>
    <xf numFmtId="179" fontId="44" fillId="0" borderId="43" xfId="0" applyNumberFormat="1" applyFont="1" applyFill="1" applyBorder="1" applyAlignment="1">
      <alignment horizontal="left" vertical="center"/>
    </xf>
    <xf numFmtId="179" fontId="44" fillId="0" borderId="44" xfId="0" applyNumberFormat="1" applyFont="1" applyFill="1" applyBorder="1" applyAlignment="1">
      <alignment horizontal="left" vertical="center"/>
    </xf>
    <xf numFmtId="179" fontId="55" fillId="0" borderId="0" xfId="0" applyNumberFormat="1" applyFont="1" applyAlignment="1">
      <alignment horizontal="center" vertical="center"/>
    </xf>
    <xf numFmtId="179" fontId="44" fillId="0" borderId="11" xfId="0" applyNumberFormat="1" applyFont="1" applyBorder="1" applyAlignment="1">
      <alignment horizontal="center" vertical="center"/>
    </xf>
    <xf numFmtId="179" fontId="44" fillId="0" borderId="47" xfId="0" applyNumberFormat="1" applyFont="1" applyBorder="1" applyAlignment="1">
      <alignment horizontal="center" vertical="center"/>
    </xf>
    <xf numFmtId="179" fontId="44" fillId="0" borderId="21" xfId="0" applyNumberFormat="1" applyFont="1" applyBorder="1" applyAlignment="1">
      <alignment horizontal="center" vertical="center"/>
    </xf>
    <xf numFmtId="179" fontId="44" fillId="0" borderId="45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left" vertical="center"/>
    </xf>
    <xf numFmtId="176" fontId="45" fillId="0" borderId="47" xfId="0" applyNumberFormat="1" applyFont="1" applyBorder="1" applyAlignment="1">
      <alignment horizontal="left" vertical="center"/>
    </xf>
    <xf numFmtId="176" fontId="45" fillId="0" borderId="18" xfId="0" applyNumberFormat="1" applyFont="1" applyBorder="1" applyAlignment="1">
      <alignment horizontal="left" vertical="center"/>
    </xf>
    <xf numFmtId="176" fontId="45" fillId="0" borderId="19" xfId="0" applyNumberFormat="1" applyFont="1" applyBorder="1" applyAlignment="1">
      <alignment horizontal="center" vertical="top"/>
    </xf>
    <xf numFmtId="176" fontId="45" fillId="0" borderId="21" xfId="0" applyNumberFormat="1" applyFont="1" applyBorder="1" applyAlignment="1">
      <alignment horizontal="left" vertical="center"/>
    </xf>
    <xf numFmtId="176" fontId="45" fillId="0" borderId="19" xfId="0" applyNumberFormat="1" applyFont="1" applyBorder="1" applyAlignment="1">
      <alignment horizontal="left" vertical="center"/>
    </xf>
    <xf numFmtId="176" fontId="45" fillId="0" borderId="24" xfId="0" applyNumberFormat="1" applyFont="1" applyBorder="1" applyAlignment="1">
      <alignment horizontal="left" vertical="center"/>
    </xf>
    <xf numFmtId="176" fontId="44" fillId="0" borderId="11" xfId="0" applyNumberFormat="1" applyFont="1" applyBorder="1" applyAlignment="1">
      <alignment horizontal="center" vertical="center"/>
    </xf>
    <xf numFmtId="176" fontId="44" fillId="0" borderId="45" xfId="0" applyNumberFormat="1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176" fontId="44" fillId="0" borderId="24" xfId="0" applyNumberFormat="1" applyFont="1" applyBorder="1" applyAlignment="1">
      <alignment horizontal="center" vertical="center"/>
    </xf>
    <xf numFmtId="176" fontId="44" fillId="0" borderId="47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3" borderId="18" xfId="0" applyFont="1" applyFill="1" applyBorder="1" applyAlignment="1">
      <alignment horizontal="left" vertical="center" wrapText="1"/>
    </xf>
    <xf numFmtId="0" fontId="44" fillId="33" borderId="43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44" xfId="0" applyFont="1" applyFill="1" applyBorder="1" applyAlignment="1">
      <alignment horizontal="left" vertical="center" wrapText="1"/>
    </xf>
    <xf numFmtId="176" fontId="44" fillId="0" borderId="21" xfId="0" applyNumberFormat="1" applyFont="1" applyBorder="1" applyAlignment="1">
      <alignment horizontal="center" vertical="center"/>
    </xf>
    <xf numFmtId="176" fontId="45" fillId="0" borderId="18" xfId="0" applyNumberFormat="1" applyFont="1" applyBorder="1" applyAlignment="1">
      <alignment horizontal="left" vertical="center" wrapText="1"/>
    </xf>
    <xf numFmtId="176" fontId="45" fillId="0" borderId="43" xfId="0" applyNumberFormat="1" applyFont="1" applyBorder="1" applyAlignment="1">
      <alignment horizontal="left" vertical="center" wrapText="1"/>
    </xf>
    <xf numFmtId="176" fontId="45" fillId="0" borderId="28" xfId="0" applyNumberFormat="1" applyFont="1" applyBorder="1" applyAlignment="1">
      <alignment horizontal="left" vertical="center" wrapText="1"/>
    </xf>
    <xf numFmtId="176" fontId="45" fillId="0" borderId="44" xfId="0" applyNumberFormat="1" applyFont="1" applyBorder="1" applyAlignment="1">
      <alignment horizontal="left" vertical="center" wrapText="1"/>
    </xf>
    <xf numFmtId="176" fontId="45" fillId="0" borderId="14" xfId="0" applyNumberFormat="1" applyFont="1" applyBorder="1" applyAlignment="1">
      <alignment horizontal="left" vertical="center" wrapText="1"/>
    </xf>
    <xf numFmtId="176" fontId="45" fillId="0" borderId="24" xfId="0" applyNumberFormat="1" applyFont="1" applyBorder="1" applyAlignment="1">
      <alignment horizontal="left" vertical="center" wrapText="1"/>
    </xf>
    <xf numFmtId="176" fontId="44" fillId="0" borderId="18" xfId="0" applyNumberFormat="1" applyFont="1" applyBorder="1" applyAlignment="1">
      <alignment horizontal="center" vertical="center"/>
    </xf>
    <xf numFmtId="176" fontId="44" fillId="0" borderId="43" xfId="0" applyNumberFormat="1" applyFont="1" applyBorder="1" applyAlignment="1">
      <alignment horizontal="center" vertical="center"/>
    </xf>
    <xf numFmtId="176" fontId="44" fillId="0" borderId="22" xfId="0" applyNumberFormat="1" applyFont="1" applyBorder="1" applyAlignment="1">
      <alignment horizontal="center" vertical="center"/>
    </xf>
    <xf numFmtId="176" fontId="44" fillId="0" borderId="44" xfId="0" applyNumberFormat="1" applyFont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 wrapText="1"/>
    </xf>
    <xf numFmtId="176" fontId="45" fillId="0" borderId="24" xfId="0" applyNumberFormat="1" applyFont="1" applyFill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top"/>
    </xf>
    <xf numFmtId="0" fontId="44" fillId="0" borderId="2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47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top"/>
    </xf>
    <xf numFmtId="0" fontId="44" fillId="0" borderId="47" xfId="0" applyFont="1" applyFill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top"/>
    </xf>
    <xf numFmtId="0" fontId="44" fillId="0" borderId="43" xfId="0" applyFont="1" applyFill="1" applyBorder="1" applyAlignment="1">
      <alignment horizontal="left" vertical="center"/>
    </xf>
    <xf numFmtId="0" fontId="44" fillId="0" borderId="43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44" xfId="0" applyFont="1" applyBorder="1" applyAlignment="1">
      <alignment horizontal="left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top"/>
    </xf>
    <xf numFmtId="0" fontId="44" fillId="0" borderId="21" xfId="0" applyFont="1" applyFill="1" applyBorder="1" applyAlignment="1">
      <alignment horizontal="center" vertical="top"/>
    </xf>
    <xf numFmtId="0" fontId="44" fillId="0" borderId="21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top"/>
    </xf>
    <xf numFmtId="0" fontId="44" fillId="0" borderId="19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left" vertical="center" shrinkToFit="1"/>
    </xf>
    <xf numFmtId="0" fontId="44" fillId="0" borderId="21" xfId="0" applyFont="1" applyFill="1" applyBorder="1" applyAlignment="1">
      <alignment horizontal="left" vertical="center" shrinkToFit="1"/>
    </xf>
    <xf numFmtId="0" fontId="44" fillId="0" borderId="11" xfId="0" applyFont="1" applyFill="1" applyBorder="1" applyAlignment="1">
      <alignment horizontal="left" vertical="center" shrinkToFit="1"/>
    </xf>
    <xf numFmtId="0" fontId="44" fillId="0" borderId="47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33" borderId="10" xfId="0" applyFont="1" applyFill="1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4" fillId="0" borderId="2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top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top" shrinkToFit="1"/>
    </xf>
    <xf numFmtId="0" fontId="44" fillId="0" borderId="18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47" fillId="0" borderId="47" xfId="0" applyFont="1" applyBorder="1" applyAlignment="1">
      <alignment horizontal="left" vertical="center" shrinkToFit="1"/>
    </xf>
    <xf numFmtId="0" fontId="47" fillId="0" borderId="43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top" shrinkToFit="1"/>
    </xf>
    <xf numFmtId="0" fontId="47" fillId="0" borderId="11" xfId="0" applyFont="1" applyBorder="1" applyAlignment="1">
      <alignment horizontal="center" vertical="top" shrinkToFit="1"/>
    </xf>
    <xf numFmtId="0" fontId="47" fillId="0" borderId="44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center" vertical="top" shrinkToFit="1"/>
    </xf>
    <xf numFmtId="0" fontId="47" fillId="0" borderId="19" xfId="0" applyFont="1" applyBorder="1" applyAlignment="1">
      <alignment horizontal="left" vertical="center" shrinkToFit="1"/>
    </xf>
    <xf numFmtId="0" fontId="47" fillId="0" borderId="14" xfId="0" applyFont="1" applyBorder="1" applyAlignment="1">
      <alignment horizontal="left" vertical="center" shrinkToFit="1"/>
    </xf>
    <xf numFmtId="0" fontId="47" fillId="0" borderId="24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wrapText="1" shrinkToFit="1"/>
    </xf>
    <xf numFmtId="0" fontId="47" fillId="0" borderId="43" xfId="0" applyFont="1" applyBorder="1" applyAlignment="1">
      <alignment horizontal="left" vertical="center" wrapText="1" shrinkToFit="1"/>
    </xf>
    <xf numFmtId="0" fontId="47" fillId="0" borderId="22" xfId="0" applyFont="1" applyBorder="1" applyAlignment="1">
      <alignment horizontal="left" vertical="center" wrapText="1" shrinkToFit="1"/>
    </xf>
    <xf numFmtId="0" fontId="47" fillId="0" borderId="44" xfId="0" applyFont="1" applyBorder="1" applyAlignment="1">
      <alignment horizontal="left" vertical="center" wrapText="1" shrinkToFit="1"/>
    </xf>
    <xf numFmtId="0" fontId="47" fillId="0" borderId="28" xfId="0" applyFont="1" applyBorder="1" applyAlignment="1">
      <alignment horizontal="left" vertical="center" shrinkToFit="1"/>
    </xf>
    <xf numFmtId="0" fontId="47" fillId="0" borderId="43" xfId="0" applyFont="1" applyBorder="1" applyAlignment="1">
      <alignment vertical="center" shrinkToFit="1"/>
    </xf>
    <xf numFmtId="0" fontId="47" fillId="0" borderId="28" xfId="0" applyFont="1" applyBorder="1" applyAlignment="1">
      <alignment vertical="center" shrinkToFit="1"/>
    </xf>
    <xf numFmtId="0" fontId="47" fillId="0" borderId="44" xfId="0" applyFont="1" applyBorder="1" applyAlignment="1">
      <alignment vertical="center" shrinkToFit="1"/>
    </xf>
    <xf numFmtId="0" fontId="47" fillId="0" borderId="21" xfId="0" applyFont="1" applyBorder="1" applyAlignment="1">
      <alignment horizontal="left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4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44" fillId="0" borderId="41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42" xfId="0" applyFont="1" applyBorder="1" applyAlignment="1">
      <alignment horizontal="center" vertical="top"/>
    </xf>
    <xf numFmtId="0" fontId="44" fillId="0" borderId="44" xfId="0" applyFont="1" applyBorder="1" applyAlignment="1">
      <alignment horizontal="center" vertical="top"/>
    </xf>
    <xf numFmtId="0" fontId="44" fillId="0" borderId="41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44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56" fillId="0" borderId="43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44" fillId="0" borderId="41" xfId="0" applyFont="1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44" fillId="0" borderId="45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top"/>
    </xf>
    <xf numFmtId="0" fontId="44" fillId="0" borderId="22" xfId="0" applyFont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/>
    </xf>
    <xf numFmtId="0" fontId="44" fillId="0" borderId="18" xfId="0" applyFont="1" applyFill="1" applyBorder="1" applyAlignment="1">
      <alignment horizontal="center" vertical="top"/>
    </xf>
    <xf numFmtId="0" fontId="44" fillId="0" borderId="28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2" xfId="0" applyFont="1" applyBorder="1" applyAlignment="1">
      <alignment vertical="center" wrapText="1"/>
    </xf>
    <xf numFmtId="0" fontId="44" fillId="0" borderId="10" xfId="0" applyFont="1" applyBorder="1" applyAlignment="1">
      <alignment horizontal="right" vertical="center"/>
    </xf>
    <xf numFmtId="38" fontId="44" fillId="33" borderId="21" xfId="48" applyFont="1" applyFill="1" applyBorder="1" applyAlignment="1">
      <alignment horizontal="center" vertical="top" wrapText="1"/>
    </xf>
    <xf numFmtId="38" fontId="44" fillId="33" borderId="19" xfId="48" applyFont="1" applyFill="1" applyBorder="1" applyAlignment="1">
      <alignment horizontal="center" vertical="center" wrapText="1"/>
    </xf>
    <xf numFmtId="38" fontId="44" fillId="33" borderId="24" xfId="48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left" vertical="center" wrapText="1"/>
    </xf>
    <xf numFmtId="38" fontId="57" fillId="0" borderId="43" xfId="48" applyFont="1" applyFill="1" applyBorder="1" applyAlignment="1">
      <alignment horizontal="left" vertical="center" wrapText="1"/>
    </xf>
    <xf numFmtId="38" fontId="57" fillId="0" borderId="42" xfId="48" applyFont="1" applyFill="1" applyBorder="1" applyAlignment="1">
      <alignment horizontal="left" vertical="center" wrapText="1"/>
    </xf>
    <xf numFmtId="38" fontId="44" fillId="0" borderId="19" xfId="48" applyFont="1" applyFill="1" applyBorder="1" applyAlignment="1" applyProtection="1">
      <alignment vertical="center" wrapText="1" shrinkToFit="1"/>
      <protection/>
    </xf>
    <xf numFmtId="38" fontId="44" fillId="0" borderId="24" xfId="48" applyFont="1" applyFill="1" applyBorder="1" applyAlignment="1" applyProtection="1">
      <alignment vertical="center" wrapText="1" shrinkToFit="1"/>
      <protection/>
    </xf>
    <xf numFmtId="38" fontId="44" fillId="0" borderId="21" xfId="48" applyFont="1" applyBorder="1" applyAlignment="1">
      <alignment horizontal="left" vertical="center" wrapText="1"/>
    </xf>
    <xf numFmtId="38" fontId="57" fillId="0" borderId="44" xfId="48" applyFont="1" applyFill="1" applyBorder="1" applyAlignment="1">
      <alignment horizontal="left" vertical="center" wrapText="1"/>
    </xf>
    <xf numFmtId="38" fontId="44" fillId="0" borderId="43" xfId="48" applyFont="1" applyFill="1" applyBorder="1" applyAlignment="1">
      <alignment horizontal="left" vertical="center" wrapText="1" shrinkToFit="1"/>
    </xf>
    <xf numFmtId="38" fontId="44" fillId="0" borderId="44" xfId="48" applyFont="1" applyFill="1" applyBorder="1" applyAlignment="1">
      <alignment horizontal="left" vertical="center" wrapText="1" shrinkToFit="1"/>
    </xf>
    <xf numFmtId="38" fontId="44" fillId="0" borderId="48" xfId="48" applyFont="1" applyFill="1" applyBorder="1" applyAlignment="1">
      <alignment horizontal="left" vertical="center" wrapText="1"/>
    </xf>
    <xf numFmtId="38" fontId="44" fillId="0" borderId="21" xfId="48" applyFont="1" applyFill="1" applyBorder="1" applyAlignment="1" applyProtection="1">
      <alignment vertical="center" wrapText="1" shrinkToFit="1"/>
      <protection/>
    </xf>
    <xf numFmtId="38" fontId="46" fillId="0" borderId="18" xfId="48" applyFont="1" applyBorder="1" applyAlignment="1">
      <alignment horizontal="center" vertical="center" shrinkToFit="1"/>
    </xf>
    <xf numFmtId="38" fontId="46" fillId="0" borderId="22" xfId="48" applyFont="1" applyBorder="1" applyAlignment="1">
      <alignment horizontal="center" vertical="center" shrinkToFit="1"/>
    </xf>
    <xf numFmtId="38" fontId="46" fillId="0" borderId="32" xfId="48" applyFont="1" applyBorder="1" applyAlignment="1">
      <alignment horizontal="center" vertical="center" shrinkToFit="1"/>
    </xf>
    <xf numFmtId="38" fontId="46" fillId="0" borderId="46" xfId="48" applyFont="1" applyBorder="1" applyAlignment="1">
      <alignment horizontal="center" vertical="center" shrinkToFit="1"/>
    </xf>
    <xf numFmtId="38" fontId="46" fillId="0" borderId="14" xfId="48" applyFont="1" applyBorder="1" applyAlignment="1">
      <alignment horizontal="center" vertical="center" shrinkToFit="1"/>
    </xf>
    <xf numFmtId="38" fontId="46" fillId="0" borderId="24" xfId="48" applyFont="1" applyBorder="1" applyAlignment="1">
      <alignment horizontal="center" vertical="center" shrinkToFit="1"/>
    </xf>
    <xf numFmtId="38" fontId="44" fillId="33" borderId="10" xfId="48" applyFont="1" applyFill="1" applyBorder="1" applyAlignment="1">
      <alignment horizontal="left" vertical="center" wrapText="1"/>
    </xf>
    <xf numFmtId="179" fontId="44" fillId="0" borderId="24" xfId="0" applyNumberFormat="1" applyFont="1" applyBorder="1" applyAlignment="1">
      <alignment horizontal="center" vertical="top"/>
    </xf>
    <xf numFmtId="179" fontId="44" fillId="0" borderId="10" xfId="0" applyNumberFormat="1" applyFont="1" applyFill="1" applyBorder="1" applyAlignment="1">
      <alignment horizontal="right" vertical="center"/>
    </xf>
    <xf numFmtId="179" fontId="44" fillId="0" borderId="10" xfId="0" applyNumberFormat="1" applyFont="1" applyFill="1" applyBorder="1" applyAlignment="1">
      <alignment horizontal="left" vertical="center"/>
    </xf>
    <xf numFmtId="176" fontId="45" fillId="0" borderId="21" xfId="62" applyNumberFormat="1" applyFont="1" applyFill="1" applyBorder="1" applyAlignment="1">
      <alignment horizontal="left" vertical="center"/>
      <protection/>
    </xf>
    <xf numFmtId="176" fontId="45" fillId="0" borderId="24" xfId="0" applyNumberFormat="1" applyFont="1" applyBorder="1" applyAlignment="1">
      <alignment horizontal="center" vertical="top"/>
    </xf>
    <xf numFmtId="176" fontId="45" fillId="0" borderId="21" xfId="0" applyNumberFormat="1" applyFont="1" applyBorder="1" applyAlignment="1">
      <alignment horizontal="center" vertical="top"/>
    </xf>
    <xf numFmtId="176" fontId="44" fillId="0" borderId="10" xfId="0" applyNumberFormat="1" applyFont="1" applyBorder="1" applyAlignment="1">
      <alignment horizontal="right" vertical="center"/>
    </xf>
    <xf numFmtId="176" fontId="44" fillId="0" borderId="10" xfId="0" applyNumberFormat="1" applyFont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4" fillId="0" borderId="47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 shrinkToFit="1"/>
    </xf>
    <xf numFmtId="0" fontId="44" fillId="0" borderId="42" xfId="0" applyFont="1" applyFill="1" applyBorder="1" applyAlignment="1">
      <alignment horizontal="left" vertical="center" wrapText="1" shrinkToFit="1"/>
    </xf>
    <xf numFmtId="0" fontId="44" fillId="0" borderId="44" xfId="0" applyFont="1" applyFill="1" applyBorder="1" applyAlignment="1">
      <alignment horizontal="left" vertical="center" wrapText="1" shrinkToFit="1"/>
    </xf>
    <xf numFmtId="0" fontId="44" fillId="0" borderId="1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 shrinkToFit="1"/>
    </xf>
    <xf numFmtId="0" fontId="44" fillId="0" borderId="41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top" wrapText="1"/>
    </xf>
    <xf numFmtId="0" fontId="44" fillId="0" borderId="41" xfId="0" applyFont="1" applyFill="1" applyBorder="1" applyAlignment="1">
      <alignment horizontal="left" vertical="top" wrapText="1"/>
    </xf>
    <xf numFmtId="0" fontId="44" fillId="0" borderId="43" xfId="0" applyFont="1" applyFill="1" applyBorder="1" applyAlignment="1">
      <alignment horizontal="left" vertical="top" wrapText="1"/>
    </xf>
    <xf numFmtId="0" fontId="44" fillId="0" borderId="28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42" xfId="0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44" xfId="0" applyFont="1" applyFill="1" applyBorder="1" applyAlignment="1">
      <alignment horizontal="left" vertical="top" wrapText="1"/>
    </xf>
    <xf numFmtId="0" fontId="44" fillId="0" borderId="21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44" fillId="0" borderId="14" xfId="0" applyFont="1" applyFill="1" applyBorder="1" applyAlignment="1">
      <alignment horizontal="left" vertical="center" wrapText="1" shrinkToFit="1"/>
    </xf>
    <xf numFmtId="0" fontId="44" fillId="0" borderId="24" xfId="0" applyFont="1" applyFill="1" applyBorder="1" applyAlignment="1">
      <alignment horizontal="left" vertical="center" wrapText="1" shrinkToFit="1"/>
    </xf>
    <xf numFmtId="0" fontId="44" fillId="0" borderId="21" xfId="0" applyFont="1" applyFill="1" applyBorder="1" applyAlignment="1">
      <alignment horizontal="center" vertical="top" shrinkToFi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4" fillId="0" borderId="42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top" shrinkToFit="1"/>
    </xf>
    <xf numFmtId="0" fontId="47" fillId="0" borderId="24" xfId="0" applyFont="1" applyBorder="1" applyAlignment="1">
      <alignment horizontal="center" vertical="top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47" fillId="0" borderId="21" xfId="0" applyFont="1" applyBorder="1" applyAlignment="1">
      <alignment horizontal="center" vertical="top" shrinkToFit="1"/>
    </xf>
    <xf numFmtId="0" fontId="47" fillId="0" borderId="28" xfId="0" applyFont="1" applyBorder="1" applyAlignment="1">
      <alignment horizontal="left" vertical="center" wrapText="1" shrinkToFit="1"/>
    </xf>
    <xf numFmtId="0" fontId="44" fillId="0" borderId="49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4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21" xfId="0" applyFill="1" applyBorder="1" applyAlignment="1">
      <alignment horizontal="left" vertical="center"/>
    </xf>
    <xf numFmtId="0" fontId="44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2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2" xfId="0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 7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5"/>
  <sheetViews>
    <sheetView tabSelected="1" view="pageBreakPreview" zoomScale="85" zoomScaleSheetLayoutView="85" zoomScalePageLayoutView="0" workbookViewId="0" topLeftCell="A1">
      <pane xSplit="2" ySplit="5" topLeftCell="C8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11" sqref="E11"/>
    </sheetView>
  </sheetViews>
  <sheetFormatPr defaultColWidth="9.140625" defaultRowHeight="15"/>
  <cols>
    <col min="1" max="1" width="2.57421875" style="179" customWidth="1"/>
    <col min="2" max="2" width="15.57421875" style="109" customWidth="1"/>
    <col min="3" max="3" width="5.7109375" style="108" customWidth="1"/>
    <col min="4" max="4" width="11.7109375" style="108" bestFit="1" customWidth="1"/>
    <col min="5" max="17" width="9.57421875" style="108" customWidth="1"/>
    <col min="18" max="18" width="21.28125" style="108" customWidth="1"/>
    <col min="19" max="19" width="2.8515625" style="108" customWidth="1"/>
    <col min="20" max="20" width="9.00390625" style="109" customWidth="1"/>
    <col min="21" max="21" width="11.8515625" style="110" customWidth="1"/>
    <col min="22" max="16384" width="9.00390625" style="108" customWidth="1"/>
  </cols>
  <sheetData>
    <row r="1" ht="17.25"/>
    <row r="2" spans="1:18" ht="25.5">
      <c r="A2" s="322" t="s">
        <v>411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1" s="113" customFormat="1" ht="18.75" customHeight="1">
      <c r="A3" s="329" t="s">
        <v>410</v>
      </c>
      <c r="B3" s="329"/>
      <c r="C3" s="111" t="s">
        <v>268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85" t="s">
        <v>13</v>
      </c>
      <c r="T3" s="114"/>
      <c r="U3" s="115"/>
    </row>
    <row r="4" spans="1:18" ht="13.5" customHeight="1">
      <c r="A4" s="330" t="s">
        <v>26</v>
      </c>
      <c r="B4" s="331"/>
      <c r="C4" s="332" t="s">
        <v>22</v>
      </c>
      <c r="D4" s="333" t="s">
        <v>23</v>
      </c>
      <c r="E4" s="323" t="s">
        <v>17</v>
      </c>
      <c r="F4" s="324"/>
      <c r="G4" s="324"/>
      <c r="H4" s="323" t="s">
        <v>18</v>
      </c>
      <c r="I4" s="324"/>
      <c r="J4" s="324"/>
      <c r="K4" s="323" t="s">
        <v>19</v>
      </c>
      <c r="L4" s="324"/>
      <c r="M4" s="324"/>
      <c r="N4" s="323" t="s">
        <v>20</v>
      </c>
      <c r="O4" s="324"/>
      <c r="P4" s="324"/>
      <c r="Q4" s="324"/>
      <c r="R4" s="333" t="s">
        <v>21</v>
      </c>
    </row>
    <row r="5" spans="1:18" ht="13.5" customHeight="1">
      <c r="A5" s="330"/>
      <c r="B5" s="331"/>
      <c r="C5" s="332"/>
      <c r="D5" s="334"/>
      <c r="E5" s="180" t="s">
        <v>1</v>
      </c>
      <c r="F5" s="116" t="s">
        <v>2</v>
      </c>
      <c r="G5" s="180" t="s">
        <v>3</v>
      </c>
      <c r="H5" s="180" t="s">
        <v>4</v>
      </c>
      <c r="I5" s="116" t="s">
        <v>5</v>
      </c>
      <c r="J5" s="180" t="s">
        <v>6</v>
      </c>
      <c r="K5" s="197" t="s">
        <v>7</v>
      </c>
      <c r="L5" s="197" t="s">
        <v>8</v>
      </c>
      <c r="M5" s="116" t="s">
        <v>9</v>
      </c>
      <c r="N5" s="180" t="s">
        <v>10</v>
      </c>
      <c r="O5" s="116" t="s">
        <v>11</v>
      </c>
      <c r="P5" s="180" t="s">
        <v>12</v>
      </c>
      <c r="Q5" s="117" t="s">
        <v>170</v>
      </c>
      <c r="R5" s="334"/>
    </row>
    <row r="6" spans="1:18" ht="18.75" customHeight="1">
      <c r="A6" s="339" t="s">
        <v>156</v>
      </c>
      <c r="B6" s="340"/>
      <c r="C6" s="333"/>
      <c r="D6" s="333"/>
      <c r="E6" s="327"/>
      <c r="F6" s="325"/>
      <c r="G6" s="327"/>
      <c r="H6" s="327"/>
      <c r="I6" s="325"/>
      <c r="J6" s="327"/>
      <c r="K6" s="327"/>
      <c r="L6" s="327"/>
      <c r="M6" s="325"/>
      <c r="N6" s="327"/>
      <c r="O6" s="325"/>
      <c r="P6" s="327"/>
      <c r="Q6" s="325"/>
      <c r="R6" s="333"/>
    </row>
    <row r="7" spans="1:18" ht="18.75" customHeight="1">
      <c r="A7" s="341"/>
      <c r="B7" s="342"/>
      <c r="C7" s="338"/>
      <c r="D7" s="338"/>
      <c r="E7" s="328"/>
      <c r="F7" s="326"/>
      <c r="G7" s="328"/>
      <c r="H7" s="328"/>
      <c r="I7" s="326"/>
      <c r="J7" s="328"/>
      <c r="K7" s="328"/>
      <c r="L7" s="328"/>
      <c r="M7" s="326"/>
      <c r="N7" s="328"/>
      <c r="O7" s="326"/>
      <c r="P7" s="328"/>
      <c r="Q7" s="326"/>
      <c r="R7" s="338"/>
    </row>
    <row r="8" spans="1:21" ht="18.75" customHeight="1">
      <c r="A8" s="378" t="s">
        <v>25</v>
      </c>
      <c r="B8" s="379"/>
      <c r="C8" s="118" t="s">
        <v>0</v>
      </c>
      <c r="D8" s="105">
        <f>D10+D12+D14+D16+D18+D20+D22+D24</f>
        <v>1480400</v>
      </c>
      <c r="E8" s="106">
        <f aca="true" t="shared" si="0" ref="E8:Q9">E10+E12+E14+E16+E18+E20+E22+E24</f>
        <v>74230</v>
      </c>
      <c r="F8" s="107">
        <f t="shared" si="0"/>
        <v>204333</v>
      </c>
      <c r="G8" s="106">
        <f t="shared" si="0"/>
        <v>233014</v>
      </c>
      <c r="H8" s="106">
        <f t="shared" si="0"/>
        <v>106912</v>
      </c>
      <c r="I8" s="107">
        <f t="shared" si="0"/>
        <v>128928</v>
      </c>
      <c r="J8" s="106">
        <f t="shared" si="0"/>
        <v>86822</v>
      </c>
      <c r="K8" s="106">
        <f t="shared" si="0"/>
        <v>98772</v>
      </c>
      <c r="L8" s="106">
        <f t="shared" si="0"/>
        <v>115687</v>
      </c>
      <c r="M8" s="107">
        <f t="shared" si="0"/>
        <v>113659</v>
      </c>
      <c r="N8" s="106">
        <f t="shared" si="0"/>
        <v>62288</v>
      </c>
      <c r="O8" s="107">
        <f t="shared" si="0"/>
        <v>90004</v>
      </c>
      <c r="P8" s="106">
        <f t="shared" si="0"/>
        <v>92722</v>
      </c>
      <c r="Q8" s="107">
        <f t="shared" si="0"/>
        <v>73029</v>
      </c>
      <c r="R8" s="105">
        <f aca="true" t="shared" si="1" ref="R8:R23">SUM(E8:Q8)</f>
        <v>1480400</v>
      </c>
      <c r="U8" s="110">
        <f aca="true" t="shared" si="2" ref="U8:U23">D8-R8</f>
        <v>0</v>
      </c>
    </row>
    <row r="9" spans="1:21" ht="18.75" customHeight="1">
      <c r="A9" s="339"/>
      <c r="B9" s="379"/>
      <c r="C9" s="119" t="s">
        <v>14</v>
      </c>
      <c r="D9" s="120" t="s">
        <v>285</v>
      </c>
      <c r="E9" s="121">
        <f t="shared" si="0"/>
        <v>96185</v>
      </c>
      <c r="F9" s="122">
        <f t="shared" si="0"/>
        <v>167764</v>
      </c>
      <c r="G9" s="121">
        <f t="shared" si="0"/>
        <v>169557</v>
      </c>
      <c r="H9" s="121">
        <f t="shared" si="0"/>
        <v>94556</v>
      </c>
      <c r="I9" s="122">
        <f t="shared" si="0"/>
        <v>85921</v>
      </c>
      <c r="J9" s="121">
        <f t="shared" si="0"/>
        <v>56450</v>
      </c>
      <c r="K9" s="121">
        <f t="shared" si="0"/>
        <v>78318</v>
      </c>
      <c r="L9" s="121">
        <f t="shared" si="0"/>
        <v>77610</v>
      </c>
      <c r="M9" s="122">
        <f t="shared" si="0"/>
        <v>75993</v>
      </c>
      <c r="N9" s="121">
        <f t="shared" si="0"/>
        <v>49566</v>
      </c>
      <c r="O9" s="122">
        <f t="shared" si="0"/>
        <v>47983</v>
      </c>
      <c r="P9" s="121">
        <f t="shared" si="0"/>
        <v>82066</v>
      </c>
      <c r="Q9" s="122">
        <f t="shared" si="0"/>
        <v>113704</v>
      </c>
      <c r="R9" s="123">
        <f t="shared" si="1"/>
        <v>1195673</v>
      </c>
      <c r="U9" s="110" t="e">
        <f t="shared" si="2"/>
        <v>#VALUE!</v>
      </c>
    </row>
    <row r="10" spans="1:21" ht="18.75" customHeight="1">
      <c r="A10" s="366"/>
      <c r="B10" s="346" t="s">
        <v>24</v>
      </c>
      <c r="C10" s="181" t="s">
        <v>0</v>
      </c>
      <c r="D10" s="124">
        <v>731650</v>
      </c>
      <c r="E10" s="125">
        <v>6421</v>
      </c>
      <c r="F10" s="126">
        <v>33863</v>
      </c>
      <c r="G10" s="125">
        <v>72612</v>
      </c>
      <c r="H10" s="125">
        <v>52217</v>
      </c>
      <c r="I10" s="126">
        <v>51549</v>
      </c>
      <c r="J10" s="125">
        <v>43327</v>
      </c>
      <c r="K10" s="125">
        <v>62742</v>
      </c>
      <c r="L10" s="125">
        <v>81161</v>
      </c>
      <c r="M10" s="126">
        <v>86528</v>
      </c>
      <c r="N10" s="125">
        <v>47807</v>
      </c>
      <c r="O10" s="126">
        <v>74140</v>
      </c>
      <c r="P10" s="125">
        <v>76073</v>
      </c>
      <c r="Q10" s="126">
        <v>43210</v>
      </c>
      <c r="R10" s="105">
        <f t="shared" si="1"/>
        <v>731650</v>
      </c>
      <c r="U10" s="110">
        <f t="shared" si="2"/>
        <v>0</v>
      </c>
    </row>
    <row r="11" spans="1:21" ht="18.75" customHeight="1">
      <c r="A11" s="382"/>
      <c r="B11" s="351"/>
      <c r="C11" s="127" t="s">
        <v>14</v>
      </c>
      <c r="D11" s="128" t="s">
        <v>285</v>
      </c>
      <c r="E11" s="129">
        <v>3158</v>
      </c>
      <c r="F11" s="130">
        <v>32728</v>
      </c>
      <c r="G11" s="129">
        <v>53355</v>
      </c>
      <c r="H11" s="129">
        <v>41905</v>
      </c>
      <c r="I11" s="130">
        <v>49372</v>
      </c>
      <c r="J11" s="129">
        <v>31428</v>
      </c>
      <c r="K11" s="129">
        <v>47547</v>
      </c>
      <c r="L11" s="129">
        <v>57940</v>
      </c>
      <c r="M11" s="130">
        <v>55707</v>
      </c>
      <c r="N11" s="129">
        <v>37692</v>
      </c>
      <c r="O11" s="130">
        <v>37549</v>
      </c>
      <c r="P11" s="129">
        <v>71667</v>
      </c>
      <c r="Q11" s="130">
        <v>97157</v>
      </c>
      <c r="R11" s="123">
        <f t="shared" si="1"/>
        <v>617205</v>
      </c>
      <c r="U11" s="110" t="e">
        <f t="shared" si="2"/>
        <v>#VALUE!</v>
      </c>
    </row>
    <row r="12" spans="1:21" ht="18.75" customHeight="1">
      <c r="A12" s="353"/>
      <c r="B12" s="370" t="s">
        <v>63</v>
      </c>
      <c r="C12" s="142" t="s">
        <v>0</v>
      </c>
      <c r="D12" s="138">
        <v>97440</v>
      </c>
      <c r="E12" s="139">
        <v>300</v>
      </c>
      <c r="F12" s="140">
        <v>5919</v>
      </c>
      <c r="G12" s="139">
        <v>7123</v>
      </c>
      <c r="H12" s="139">
        <v>7391</v>
      </c>
      <c r="I12" s="140">
        <v>12486</v>
      </c>
      <c r="J12" s="139">
        <v>10398</v>
      </c>
      <c r="K12" s="139">
        <v>10076</v>
      </c>
      <c r="L12" s="139">
        <v>12311</v>
      </c>
      <c r="M12" s="140">
        <v>7542</v>
      </c>
      <c r="N12" s="139">
        <v>5938</v>
      </c>
      <c r="O12" s="140">
        <v>5430</v>
      </c>
      <c r="P12" s="139">
        <v>6232</v>
      </c>
      <c r="Q12" s="140">
        <v>6294</v>
      </c>
      <c r="R12" s="105">
        <f t="shared" si="1"/>
        <v>97440</v>
      </c>
      <c r="U12" s="110">
        <f t="shared" si="2"/>
        <v>0</v>
      </c>
    </row>
    <row r="13" spans="1:21" ht="18.75" customHeight="1">
      <c r="A13" s="381"/>
      <c r="B13" s="370"/>
      <c r="C13" s="134" t="s">
        <v>14</v>
      </c>
      <c r="D13" s="143" t="s">
        <v>285</v>
      </c>
      <c r="E13" s="144">
        <v>0</v>
      </c>
      <c r="F13" s="145">
        <v>757</v>
      </c>
      <c r="G13" s="144">
        <v>1409</v>
      </c>
      <c r="H13" s="144">
        <v>3510</v>
      </c>
      <c r="I13" s="145">
        <v>6282</v>
      </c>
      <c r="J13" s="144">
        <v>7431</v>
      </c>
      <c r="K13" s="144">
        <v>10936</v>
      </c>
      <c r="L13" s="144">
        <v>7377</v>
      </c>
      <c r="M13" s="145">
        <v>8764</v>
      </c>
      <c r="N13" s="144">
        <v>5337</v>
      </c>
      <c r="O13" s="145">
        <v>2565</v>
      </c>
      <c r="P13" s="144">
        <v>1850</v>
      </c>
      <c r="Q13" s="145">
        <v>574</v>
      </c>
      <c r="R13" s="123">
        <f t="shared" si="1"/>
        <v>56792</v>
      </c>
      <c r="U13" s="110" t="e">
        <f t="shared" si="2"/>
        <v>#VALUE!</v>
      </c>
    </row>
    <row r="14" spans="1:21" ht="18.75" customHeight="1">
      <c r="A14" s="146"/>
      <c r="B14" s="351" t="s">
        <v>108</v>
      </c>
      <c r="C14" s="147" t="s">
        <v>0</v>
      </c>
      <c r="D14" s="148">
        <v>14556</v>
      </c>
      <c r="E14" s="149">
        <v>0</v>
      </c>
      <c r="F14" s="150">
        <v>529</v>
      </c>
      <c r="G14" s="149">
        <v>791</v>
      </c>
      <c r="H14" s="149">
        <v>877</v>
      </c>
      <c r="I14" s="150">
        <v>779</v>
      </c>
      <c r="J14" s="149">
        <v>461</v>
      </c>
      <c r="K14" s="149">
        <v>599</v>
      </c>
      <c r="L14" s="149">
        <v>1152</v>
      </c>
      <c r="M14" s="150">
        <v>825</v>
      </c>
      <c r="N14" s="149">
        <v>578</v>
      </c>
      <c r="O14" s="150">
        <v>1752</v>
      </c>
      <c r="P14" s="149">
        <v>1231</v>
      </c>
      <c r="Q14" s="150">
        <v>4982</v>
      </c>
      <c r="R14" s="105">
        <f t="shared" si="1"/>
        <v>14556</v>
      </c>
      <c r="U14" s="110">
        <f t="shared" si="2"/>
        <v>0</v>
      </c>
    </row>
    <row r="15" spans="1:21" ht="18.75" customHeight="1">
      <c r="A15" s="146"/>
      <c r="B15" s="367"/>
      <c r="C15" s="151" t="s">
        <v>14</v>
      </c>
      <c r="D15" s="143" t="s">
        <v>285</v>
      </c>
      <c r="E15" s="144">
        <v>0</v>
      </c>
      <c r="F15" s="145">
        <v>444</v>
      </c>
      <c r="G15" s="144">
        <v>691</v>
      </c>
      <c r="H15" s="144">
        <v>871</v>
      </c>
      <c r="I15" s="145">
        <v>904</v>
      </c>
      <c r="J15" s="144">
        <v>549</v>
      </c>
      <c r="K15" s="144">
        <v>814</v>
      </c>
      <c r="L15" s="144">
        <v>873</v>
      </c>
      <c r="M15" s="145">
        <v>842</v>
      </c>
      <c r="N15" s="144">
        <v>641</v>
      </c>
      <c r="O15" s="145">
        <v>956</v>
      </c>
      <c r="P15" s="144">
        <v>774</v>
      </c>
      <c r="Q15" s="145">
        <v>1491</v>
      </c>
      <c r="R15" s="123">
        <f t="shared" si="1"/>
        <v>9850</v>
      </c>
      <c r="U15" s="110" t="e">
        <f t="shared" si="2"/>
        <v>#VALUE!</v>
      </c>
    </row>
    <row r="16" spans="1:21" ht="18.75" customHeight="1">
      <c r="A16" s="352"/>
      <c r="B16" s="346" t="s">
        <v>355</v>
      </c>
      <c r="C16" s="118" t="s">
        <v>0</v>
      </c>
      <c r="D16" s="105">
        <v>2952</v>
      </c>
      <c r="E16" s="106">
        <v>223</v>
      </c>
      <c r="F16" s="107">
        <v>322</v>
      </c>
      <c r="G16" s="106">
        <v>120</v>
      </c>
      <c r="H16" s="106">
        <v>350</v>
      </c>
      <c r="I16" s="107">
        <v>269</v>
      </c>
      <c r="J16" s="106">
        <v>188</v>
      </c>
      <c r="K16" s="106">
        <v>350</v>
      </c>
      <c r="L16" s="106">
        <v>266</v>
      </c>
      <c r="M16" s="107">
        <v>81</v>
      </c>
      <c r="N16" s="106">
        <v>162</v>
      </c>
      <c r="O16" s="107">
        <v>162</v>
      </c>
      <c r="P16" s="106">
        <v>270</v>
      </c>
      <c r="Q16" s="107">
        <v>189</v>
      </c>
      <c r="R16" s="105">
        <f t="shared" si="1"/>
        <v>2952</v>
      </c>
      <c r="U16" s="110">
        <f t="shared" si="2"/>
        <v>0</v>
      </c>
    </row>
    <row r="17" spans="1:21" ht="18.75" customHeight="1">
      <c r="A17" s="352"/>
      <c r="B17" s="346"/>
      <c r="C17" s="134" t="s">
        <v>14</v>
      </c>
      <c r="D17" s="120" t="s">
        <v>285</v>
      </c>
      <c r="E17" s="121">
        <v>0</v>
      </c>
      <c r="F17" s="122">
        <v>22</v>
      </c>
      <c r="G17" s="121">
        <v>37</v>
      </c>
      <c r="H17" s="121">
        <v>16</v>
      </c>
      <c r="I17" s="122">
        <v>75</v>
      </c>
      <c r="J17" s="121">
        <v>122</v>
      </c>
      <c r="K17" s="121">
        <v>90</v>
      </c>
      <c r="L17" s="121">
        <v>101</v>
      </c>
      <c r="M17" s="122">
        <v>51</v>
      </c>
      <c r="N17" s="121">
        <v>105</v>
      </c>
      <c r="O17" s="122">
        <v>155</v>
      </c>
      <c r="P17" s="121">
        <v>93</v>
      </c>
      <c r="Q17" s="122">
        <v>90</v>
      </c>
      <c r="R17" s="123">
        <f t="shared" si="1"/>
        <v>957</v>
      </c>
      <c r="U17" s="110" t="e">
        <f t="shared" si="2"/>
        <v>#VALUE!</v>
      </c>
    </row>
    <row r="18" spans="1:21" ht="18.75" customHeight="1">
      <c r="A18" s="146"/>
      <c r="B18" s="367" t="s">
        <v>109</v>
      </c>
      <c r="C18" s="118" t="s">
        <v>0</v>
      </c>
      <c r="D18" s="152">
        <v>446414</v>
      </c>
      <c r="E18" s="153">
        <v>53525</v>
      </c>
      <c r="F18" s="154">
        <v>130710</v>
      </c>
      <c r="G18" s="153">
        <v>103077</v>
      </c>
      <c r="H18" s="153">
        <v>23437</v>
      </c>
      <c r="I18" s="154">
        <v>48525</v>
      </c>
      <c r="J18" s="153">
        <v>19330</v>
      </c>
      <c r="K18" s="153">
        <v>17990</v>
      </c>
      <c r="L18" s="153">
        <v>16071</v>
      </c>
      <c r="M18" s="154">
        <v>8884</v>
      </c>
      <c r="N18" s="153">
        <v>3303</v>
      </c>
      <c r="O18" s="154">
        <v>4509</v>
      </c>
      <c r="P18" s="153">
        <v>3884</v>
      </c>
      <c r="Q18" s="154">
        <v>13169</v>
      </c>
      <c r="R18" s="105">
        <f t="shared" si="1"/>
        <v>446414</v>
      </c>
      <c r="U18" s="110">
        <f t="shared" si="2"/>
        <v>0</v>
      </c>
    </row>
    <row r="19" spans="1:21" ht="18.75" customHeight="1">
      <c r="A19" s="146"/>
      <c r="B19" s="367"/>
      <c r="C19" s="155" t="s">
        <v>14</v>
      </c>
      <c r="D19" s="123" t="s">
        <v>285</v>
      </c>
      <c r="E19" s="132">
        <v>85145</v>
      </c>
      <c r="F19" s="133">
        <v>114674</v>
      </c>
      <c r="G19" s="132">
        <v>67060</v>
      </c>
      <c r="H19" s="132">
        <v>18923</v>
      </c>
      <c r="I19" s="133">
        <v>20831</v>
      </c>
      <c r="J19" s="132">
        <v>9227</v>
      </c>
      <c r="K19" s="132">
        <v>15964</v>
      </c>
      <c r="L19" s="132">
        <v>8077</v>
      </c>
      <c r="M19" s="133">
        <v>5198</v>
      </c>
      <c r="N19" s="132">
        <v>3112</v>
      </c>
      <c r="O19" s="133">
        <v>4722</v>
      </c>
      <c r="P19" s="132">
        <v>4724</v>
      </c>
      <c r="Q19" s="133">
        <v>8024</v>
      </c>
      <c r="R19" s="123">
        <f t="shared" si="1"/>
        <v>365681</v>
      </c>
      <c r="U19" s="110" t="e">
        <f t="shared" si="2"/>
        <v>#VALUE!</v>
      </c>
    </row>
    <row r="20" spans="1:21" ht="18.75" customHeight="1">
      <c r="A20" s="377"/>
      <c r="B20" s="346" t="s">
        <v>356</v>
      </c>
      <c r="C20" s="118" t="s">
        <v>0</v>
      </c>
      <c r="D20" s="152">
        <v>130080</v>
      </c>
      <c r="E20" s="156">
        <v>12930</v>
      </c>
      <c r="F20" s="157">
        <v>29892</v>
      </c>
      <c r="G20" s="156">
        <v>45203</v>
      </c>
      <c r="H20" s="156">
        <v>18523</v>
      </c>
      <c r="I20" s="157">
        <v>11018</v>
      </c>
      <c r="J20" s="156">
        <v>7402</v>
      </c>
      <c r="K20" s="156">
        <v>2315</v>
      </c>
      <c r="L20" s="156">
        <v>0</v>
      </c>
      <c r="M20" s="157">
        <v>2771</v>
      </c>
      <c r="N20" s="156">
        <v>0</v>
      </c>
      <c r="O20" s="157">
        <v>0</v>
      </c>
      <c r="P20" s="156">
        <v>0</v>
      </c>
      <c r="Q20" s="157">
        <v>26</v>
      </c>
      <c r="R20" s="105">
        <f t="shared" si="1"/>
        <v>130080</v>
      </c>
      <c r="U20" s="110">
        <f t="shared" si="2"/>
        <v>0</v>
      </c>
    </row>
    <row r="21" spans="1:21" ht="18.75" customHeight="1">
      <c r="A21" s="377"/>
      <c r="B21" s="346"/>
      <c r="C21" s="119" t="s">
        <v>14</v>
      </c>
      <c r="D21" s="120" t="s">
        <v>285</v>
      </c>
      <c r="E21" s="121">
        <v>7882</v>
      </c>
      <c r="F21" s="122">
        <v>18346</v>
      </c>
      <c r="G21" s="121">
        <v>46377</v>
      </c>
      <c r="H21" s="121">
        <v>27522</v>
      </c>
      <c r="I21" s="122">
        <v>6350</v>
      </c>
      <c r="J21" s="121">
        <v>6235</v>
      </c>
      <c r="K21" s="121">
        <v>1742</v>
      </c>
      <c r="L21" s="121">
        <v>866</v>
      </c>
      <c r="M21" s="122">
        <v>2871</v>
      </c>
      <c r="N21" s="121"/>
      <c r="O21" s="122"/>
      <c r="P21" s="121"/>
      <c r="Q21" s="122">
        <v>2956</v>
      </c>
      <c r="R21" s="123">
        <f t="shared" si="1"/>
        <v>121147</v>
      </c>
      <c r="U21" s="110" t="e">
        <f t="shared" si="2"/>
        <v>#VALUE!</v>
      </c>
    </row>
    <row r="22" spans="1:21" ht="18.75" customHeight="1">
      <c r="A22" s="377"/>
      <c r="B22" s="346" t="s">
        <v>34</v>
      </c>
      <c r="C22" s="118" t="s">
        <v>0</v>
      </c>
      <c r="D22" s="105">
        <v>57056</v>
      </c>
      <c r="E22" s="106">
        <v>831</v>
      </c>
      <c r="F22" s="107">
        <v>3098</v>
      </c>
      <c r="G22" s="106">
        <v>3988</v>
      </c>
      <c r="H22" s="106">
        <v>4117</v>
      </c>
      <c r="I22" s="107">
        <v>4302</v>
      </c>
      <c r="J22" s="106">
        <v>5678</v>
      </c>
      <c r="K22" s="106">
        <v>4700</v>
      </c>
      <c r="L22" s="106">
        <v>4726</v>
      </c>
      <c r="M22" s="107">
        <v>6990</v>
      </c>
      <c r="N22" s="106">
        <v>4500</v>
      </c>
      <c r="O22" s="107">
        <v>4011</v>
      </c>
      <c r="P22" s="106">
        <v>4956</v>
      </c>
      <c r="Q22" s="107">
        <v>5159</v>
      </c>
      <c r="R22" s="105">
        <f t="shared" si="1"/>
        <v>57056</v>
      </c>
      <c r="U22" s="110">
        <f t="shared" si="2"/>
        <v>0</v>
      </c>
    </row>
    <row r="23" spans="1:21" ht="18.75" customHeight="1">
      <c r="A23" s="377"/>
      <c r="B23" s="351"/>
      <c r="C23" s="134" t="s">
        <v>14</v>
      </c>
      <c r="D23" s="123" t="s">
        <v>285</v>
      </c>
      <c r="E23" s="132">
        <v>0</v>
      </c>
      <c r="F23" s="132">
        <v>793</v>
      </c>
      <c r="G23" s="132">
        <v>628</v>
      </c>
      <c r="H23" s="132">
        <v>1809</v>
      </c>
      <c r="I23" s="132">
        <v>2107</v>
      </c>
      <c r="J23" s="132">
        <v>1458</v>
      </c>
      <c r="K23" s="132">
        <v>1225</v>
      </c>
      <c r="L23" s="132">
        <v>2376</v>
      </c>
      <c r="M23" s="132">
        <v>2560</v>
      </c>
      <c r="N23" s="132">
        <v>2679</v>
      </c>
      <c r="O23" s="132">
        <v>2036</v>
      </c>
      <c r="P23" s="132">
        <v>2958</v>
      </c>
      <c r="Q23" s="132">
        <v>3412</v>
      </c>
      <c r="R23" s="123">
        <f t="shared" si="1"/>
        <v>24041</v>
      </c>
      <c r="U23" s="110" t="e">
        <f t="shared" si="2"/>
        <v>#VALUE!</v>
      </c>
    </row>
    <row r="24" spans="1:21" ht="18.75" customHeight="1">
      <c r="A24" s="353"/>
      <c r="B24" s="346" t="s">
        <v>105</v>
      </c>
      <c r="C24" s="118" t="s">
        <v>0</v>
      </c>
      <c r="D24" s="105">
        <v>252</v>
      </c>
      <c r="E24" s="106">
        <v>0</v>
      </c>
      <c r="F24" s="107">
        <v>0</v>
      </c>
      <c r="G24" s="106">
        <v>100</v>
      </c>
      <c r="H24" s="106">
        <v>0</v>
      </c>
      <c r="I24" s="107">
        <v>0</v>
      </c>
      <c r="J24" s="106">
        <v>38</v>
      </c>
      <c r="K24" s="106">
        <v>0</v>
      </c>
      <c r="L24" s="106">
        <v>0</v>
      </c>
      <c r="M24" s="107">
        <v>38</v>
      </c>
      <c r="N24" s="106">
        <v>0</v>
      </c>
      <c r="O24" s="107">
        <v>0</v>
      </c>
      <c r="P24" s="106">
        <v>76</v>
      </c>
      <c r="Q24" s="107">
        <v>0</v>
      </c>
      <c r="R24" s="105">
        <f aca="true" t="shared" si="3" ref="R24:R43">SUM(E24:Q24)</f>
        <v>252</v>
      </c>
      <c r="U24" s="110">
        <f aca="true" t="shared" si="4" ref="U24:U45">D24-R24</f>
        <v>0</v>
      </c>
    </row>
    <row r="25" spans="1:21" ht="18.75" customHeight="1">
      <c r="A25" s="381"/>
      <c r="B25" s="351"/>
      <c r="C25" s="134" t="s">
        <v>14</v>
      </c>
      <c r="D25" s="123" t="s">
        <v>285</v>
      </c>
      <c r="E25" s="132">
        <v>0</v>
      </c>
      <c r="F25" s="133">
        <v>0</v>
      </c>
      <c r="G25" s="132">
        <v>0</v>
      </c>
      <c r="H25" s="132">
        <v>0</v>
      </c>
      <c r="I25" s="133">
        <v>0</v>
      </c>
      <c r="J25" s="132">
        <v>0</v>
      </c>
      <c r="K25" s="132">
        <v>0</v>
      </c>
      <c r="L25" s="132">
        <v>0</v>
      </c>
      <c r="M25" s="133">
        <v>0</v>
      </c>
      <c r="N25" s="132">
        <v>0</v>
      </c>
      <c r="O25" s="133">
        <v>0</v>
      </c>
      <c r="P25" s="132">
        <v>0</v>
      </c>
      <c r="Q25" s="133">
        <v>0</v>
      </c>
      <c r="R25" s="123">
        <f t="shared" si="3"/>
        <v>0</v>
      </c>
      <c r="U25" s="110" t="e">
        <f t="shared" si="4"/>
        <v>#VALUE!</v>
      </c>
    </row>
    <row r="26" spans="1:21" ht="18.75" customHeight="1">
      <c r="A26" s="335" t="s">
        <v>136</v>
      </c>
      <c r="B26" s="336"/>
      <c r="C26" s="118" t="s">
        <v>96</v>
      </c>
      <c r="D26" s="105">
        <f>D28</f>
        <v>418</v>
      </c>
      <c r="E26" s="106">
        <f aca="true" t="shared" si="5" ref="E26:Q27">E28</f>
        <v>0</v>
      </c>
      <c r="F26" s="107">
        <f t="shared" si="5"/>
        <v>0</v>
      </c>
      <c r="G26" s="106">
        <f t="shared" si="5"/>
        <v>418</v>
      </c>
      <c r="H26" s="106">
        <f t="shared" si="5"/>
        <v>0</v>
      </c>
      <c r="I26" s="107">
        <f t="shared" si="5"/>
        <v>0</v>
      </c>
      <c r="J26" s="106">
        <f t="shared" si="5"/>
        <v>0</v>
      </c>
      <c r="K26" s="106">
        <f t="shared" si="5"/>
        <v>0</v>
      </c>
      <c r="L26" s="106">
        <f t="shared" si="5"/>
        <v>0</v>
      </c>
      <c r="M26" s="107">
        <f t="shared" si="5"/>
        <v>0</v>
      </c>
      <c r="N26" s="106">
        <f t="shared" si="5"/>
        <v>0</v>
      </c>
      <c r="O26" s="107">
        <f t="shared" si="5"/>
        <v>0</v>
      </c>
      <c r="P26" s="106">
        <f t="shared" si="5"/>
        <v>0</v>
      </c>
      <c r="Q26" s="107">
        <f t="shared" si="5"/>
        <v>0</v>
      </c>
      <c r="R26" s="105">
        <f t="shared" si="3"/>
        <v>418</v>
      </c>
      <c r="U26" s="110">
        <f t="shared" si="4"/>
        <v>0</v>
      </c>
    </row>
    <row r="27" spans="1:21" ht="18.75" customHeight="1">
      <c r="A27" s="337"/>
      <c r="B27" s="336"/>
      <c r="C27" s="119" t="s">
        <v>97</v>
      </c>
      <c r="D27" s="120" t="s">
        <v>285</v>
      </c>
      <c r="E27" s="121">
        <f t="shared" si="5"/>
        <v>0</v>
      </c>
      <c r="F27" s="122">
        <f t="shared" si="5"/>
        <v>0</v>
      </c>
      <c r="G27" s="121">
        <f t="shared" si="5"/>
        <v>0</v>
      </c>
      <c r="H27" s="121">
        <f t="shared" si="5"/>
        <v>0</v>
      </c>
      <c r="I27" s="122">
        <f t="shared" si="5"/>
        <v>10</v>
      </c>
      <c r="J27" s="121">
        <f t="shared" si="5"/>
        <v>0</v>
      </c>
      <c r="K27" s="121">
        <f t="shared" si="5"/>
        <v>1</v>
      </c>
      <c r="L27" s="121">
        <f t="shared" si="5"/>
        <v>0</v>
      </c>
      <c r="M27" s="122">
        <f t="shared" si="5"/>
        <v>0</v>
      </c>
      <c r="N27" s="121">
        <f t="shared" si="5"/>
        <v>0</v>
      </c>
      <c r="O27" s="122">
        <f t="shared" si="5"/>
        <v>0</v>
      </c>
      <c r="P27" s="121">
        <f t="shared" si="5"/>
        <v>0</v>
      </c>
      <c r="Q27" s="122">
        <f t="shared" si="5"/>
        <v>0</v>
      </c>
      <c r="R27" s="123">
        <f t="shared" si="3"/>
        <v>11</v>
      </c>
      <c r="U27" s="110" t="e">
        <f t="shared" si="4"/>
        <v>#VALUE!</v>
      </c>
    </row>
    <row r="28" spans="1:21" ht="18.75" customHeight="1">
      <c r="A28" s="371"/>
      <c r="B28" s="346" t="s">
        <v>137</v>
      </c>
      <c r="C28" s="118" t="s">
        <v>96</v>
      </c>
      <c r="D28" s="105">
        <v>418</v>
      </c>
      <c r="E28" s="105">
        <v>0</v>
      </c>
      <c r="F28" s="105">
        <v>0</v>
      </c>
      <c r="G28" s="105">
        <v>418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f t="shared" si="3"/>
        <v>418</v>
      </c>
      <c r="U28" s="110">
        <f t="shared" si="4"/>
        <v>0</v>
      </c>
    </row>
    <row r="29" spans="1:21" ht="18.75" customHeight="1">
      <c r="A29" s="376"/>
      <c r="B29" s="351"/>
      <c r="C29" s="134" t="s">
        <v>97</v>
      </c>
      <c r="D29" s="123" t="s">
        <v>285</v>
      </c>
      <c r="E29" s="132">
        <v>0</v>
      </c>
      <c r="F29" s="132">
        <v>0</v>
      </c>
      <c r="G29" s="132">
        <v>0</v>
      </c>
      <c r="H29" s="132">
        <v>0</v>
      </c>
      <c r="I29" s="132">
        <v>10</v>
      </c>
      <c r="J29" s="132">
        <v>0</v>
      </c>
      <c r="K29" s="132">
        <v>1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23">
        <f t="shared" si="3"/>
        <v>11</v>
      </c>
      <c r="U29" s="110" t="e">
        <f t="shared" si="4"/>
        <v>#VALUE!</v>
      </c>
    </row>
    <row r="30" spans="1:21" ht="18.75" customHeight="1">
      <c r="A30" s="337" t="s">
        <v>83</v>
      </c>
      <c r="B30" s="347"/>
      <c r="C30" s="118" t="s">
        <v>0</v>
      </c>
      <c r="D30" s="105">
        <f>SUM(D32,D36,D34,D38)</f>
        <v>13958</v>
      </c>
      <c r="E30" s="106">
        <f>SUM(E32,E36,E34,E38)</f>
        <v>0</v>
      </c>
      <c r="F30" s="107">
        <f>SUM(F32,F36,F34,F38)</f>
        <v>428</v>
      </c>
      <c r="G30" s="106">
        <f>SUM(G32,G36,G34,G38)</f>
        <v>320</v>
      </c>
      <c r="H30" s="106">
        <f aca="true" t="shared" si="6" ref="H30:Q31">SUM(H32,H36,H34,H38)</f>
        <v>584</v>
      </c>
      <c r="I30" s="107">
        <f t="shared" si="6"/>
        <v>320</v>
      </c>
      <c r="J30" s="106">
        <f t="shared" si="6"/>
        <v>747</v>
      </c>
      <c r="K30" s="106">
        <f t="shared" si="6"/>
        <v>2767</v>
      </c>
      <c r="L30" s="106">
        <f t="shared" si="6"/>
        <v>2537</v>
      </c>
      <c r="M30" s="107">
        <f t="shared" si="6"/>
        <v>831</v>
      </c>
      <c r="N30" s="106">
        <f t="shared" si="6"/>
        <v>892</v>
      </c>
      <c r="O30" s="107">
        <f t="shared" si="6"/>
        <v>2188</v>
      </c>
      <c r="P30" s="106">
        <f t="shared" si="6"/>
        <v>2114</v>
      </c>
      <c r="Q30" s="107">
        <f t="shared" si="6"/>
        <v>230</v>
      </c>
      <c r="R30" s="105">
        <f t="shared" si="3"/>
        <v>13958</v>
      </c>
      <c r="U30" s="110">
        <f t="shared" si="4"/>
        <v>0</v>
      </c>
    </row>
    <row r="31" spans="1:21" ht="18.75" customHeight="1">
      <c r="A31" s="348"/>
      <c r="B31" s="349"/>
      <c r="C31" s="119" t="s">
        <v>14</v>
      </c>
      <c r="D31" s="120" t="s">
        <v>285</v>
      </c>
      <c r="E31" s="121">
        <f>SUM(E33,E37,E35,E39)</f>
        <v>0</v>
      </c>
      <c r="F31" s="122">
        <f>SUM(F33,F37,F35,F39)</f>
        <v>269</v>
      </c>
      <c r="G31" s="121">
        <f>SUM(G33,G37,G35,G39)</f>
        <v>10</v>
      </c>
      <c r="H31" s="121">
        <f t="shared" si="6"/>
        <v>23</v>
      </c>
      <c r="I31" s="122">
        <f t="shared" si="6"/>
        <v>1092</v>
      </c>
      <c r="J31" s="121">
        <f t="shared" si="6"/>
        <v>399</v>
      </c>
      <c r="K31" s="121">
        <f t="shared" si="6"/>
        <v>133</v>
      </c>
      <c r="L31" s="121">
        <f t="shared" si="6"/>
        <v>1181</v>
      </c>
      <c r="M31" s="122">
        <f t="shared" si="6"/>
        <v>2281</v>
      </c>
      <c r="N31" s="121">
        <f t="shared" si="6"/>
        <v>965</v>
      </c>
      <c r="O31" s="122">
        <f t="shared" si="6"/>
        <v>734</v>
      </c>
      <c r="P31" s="121">
        <f t="shared" si="6"/>
        <v>682</v>
      </c>
      <c r="Q31" s="122">
        <f t="shared" si="6"/>
        <v>699</v>
      </c>
      <c r="R31" s="123">
        <f t="shared" si="3"/>
        <v>8468</v>
      </c>
      <c r="U31" s="110" t="e">
        <f t="shared" si="4"/>
        <v>#VALUE!</v>
      </c>
    </row>
    <row r="32" spans="1:21" ht="18.75" customHeight="1">
      <c r="A32" s="354"/>
      <c r="B32" s="368" t="s">
        <v>24</v>
      </c>
      <c r="C32" s="118" t="s">
        <v>0</v>
      </c>
      <c r="D32" s="105">
        <v>649</v>
      </c>
      <c r="E32" s="106">
        <v>0</v>
      </c>
      <c r="F32" s="107">
        <v>0</v>
      </c>
      <c r="G32" s="106">
        <v>0</v>
      </c>
      <c r="H32" s="106">
        <v>0</v>
      </c>
      <c r="I32" s="107">
        <v>17</v>
      </c>
      <c r="J32" s="106">
        <v>0</v>
      </c>
      <c r="K32" s="106">
        <v>463</v>
      </c>
      <c r="L32" s="106">
        <v>127</v>
      </c>
      <c r="M32" s="107">
        <v>4</v>
      </c>
      <c r="N32" s="106">
        <v>0</v>
      </c>
      <c r="O32" s="107">
        <v>0</v>
      </c>
      <c r="P32" s="106">
        <v>38</v>
      </c>
      <c r="Q32" s="107">
        <v>0</v>
      </c>
      <c r="R32" s="105">
        <f t="shared" si="3"/>
        <v>649</v>
      </c>
      <c r="U32" s="110">
        <f t="shared" si="4"/>
        <v>0</v>
      </c>
    </row>
    <row r="33" spans="1:21" ht="18.75" customHeight="1">
      <c r="A33" s="354"/>
      <c r="B33" s="368"/>
      <c r="C33" s="119" t="s">
        <v>14</v>
      </c>
      <c r="D33" s="120" t="s">
        <v>285</v>
      </c>
      <c r="E33" s="121"/>
      <c r="F33" s="122"/>
      <c r="G33" s="121"/>
      <c r="H33" s="121"/>
      <c r="I33" s="122"/>
      <c r="J33" s="121"/>
      <c r="K33" s="121"/>
      <c r="L33" s="121">
        <v>39</v>
      </c>
      <c r="M33" s="122">
        <v>342</v>
      </c>
      <c r="N33" s="121">
        <v>75</v>
      </c>
      <c r="O33" s="122"/>
      <c r="P33" s="121"/>
      <c r="Q33" s="122">
        <v>178</v>
      </c>
      <c r="R33" s="123">
        <f t="shared" si="3"/>
        <v>634</v>
      </c>
      <c r="U33" s="110" t="e">
        <f t="shared" si="4"/>
        <v>#VALUE!</v>
      </c>
    </row>
    <row r="34" spans="1:21" ht="18.75" customHeight="1">
      <c r="A34" s="352"/>
      <c r="B34" s="346" t="s">
        <v>357</v>
      </c>
      <c r="C34" s="118" t="s">
        <v>0</v>
      </c>
      <c r="D34" s="105">
        <v>4291</v>
      </c>
      <c r="E34" s="106">
        <v>0</v>
      </c>
      <c r="F34" s="107">
        <v>313</v>
      </c>
      <c r="G34" s="106">
        <v>224</v>
      </c>
      <c r="H34" s="106">
        <v>481</v>
      </c>
      <c r="I34" s="107">
        <v>303</v>
      </c>
      <c r="J34" s="106">
        <v>549</v>
      </c>
      <c r="K34" s="106">
        <v>320</v>
      </c>
      <c r="L34" s="106">
        <v>454</v>
      </c>
      <c r="M34" s="107">
        <v>377</v>
      </c>
      <c r="N34" s="106">
        <v>523</v>
      </c>
      <c r="O34" s="107">
        <v>319</v>
      </c>
      <c r="P34" s="106">
        <v>198</v>
      </c>
      <c r="Q34" s="107">
        <v>230</v>
      </c>
      <c r="R34" s="105">
        <f t="shared" si="3"/>
        <v>4291</v>
      </c>
      <c r="U34" s="110">
        <f t="shared" si="4"/>
        <v>0</v>
      </c>
    </row>
    <row r="35" spans="1:21" ht="18.75" customHeight="1">
      <c r="A35" s="352"/>
      <c r="B35" s="346"/>
      <c r="C35" s="119" t="s">
        <v>14</v>
      </c>
      <c r="D35" s="120" t="s">
        <v>285</v>
      </c>
      <c r="E35" s="121"/>
      <c r="F35" s="122">
        <v>174</v>
      </c>
      <c r="G35" s="121">
        <v>7</v>
      </c>
      <c r="H35" s="121">
        <v>21</v>
      </c>
      <c r="I35" s="122">
        <v>711</v>
      </c>
      <c r="J35" s="121">
        <v>79</v>
      </c>
      <c r="K35" s="121">
        <v>123</v>
      </c>
      <c r="L35" s="121">
        <v>413</v>
      </c>
      <c r="M35" s="122">
        <v>673</v>
      </c>
      <c r="N35" s="121">
        <v>380</v>
      </c>
      <c r="O35" s="122">
        <v>346</v>
      </c>
      <c r="P35" s="121">
        <v>507</v>
      </c>
      <c r="Q35" s="122">
        <v>190</v>
      </c>
      <c r="R35" s="123">
        <f t="shared" si="3"/>
        <v>3624</v>
      </c>
      <c r="U35" s="110" t="e">
        <f t="shared" si="4"/>
        <v>#VALUE!</v>
      </c>
    </row>
    <row r="36" spans="1:21" ht="18.75" customHeight="1">
      <c r="A36" s="352"/>
      <c r="B36" s="351" t="s">
        <v>358</v>
      </c>
      <c r="C36" s="118" t="s">
        <v>0</v>
      </c>
      <c r="D36" s="105">
        <v>6018</v>
      </c>
      <c r="E36" s="106">
        <v>0</v>
      </c>
      <c r="F36" s="107">
        <v>0</v>
      </c>
      <c r="G36" s="106">
        <v>0</v>
      </c>
      <c r="H36" s="106">
        <v>0</v>
      </c>
      <c r="I36" s="107">
        <v>0</v>
      </c>
      <c r="J36" s="106">
        <v>0</v>
      </c>
      <c r="K36" s="106">
        <v>1500</v>
      </c>
      <c r="L36" s="106">
        <v>1509</v>
      </c>
      <c r="M36" s="107">
        <v>0</v>
      </c>
      <c r="N36" s="106">
        <v>0</v>
      </c>
      <c r="O36" s="107">
        <v>1500</v>
      </c>
      <c r="P36" s="106">
        <v>1509</v>
      </c>
      <c r="Q36" s="107">
        <v>0</v>
      </c>
      <c r="R36" s="105">
        <f t="shared" si="3"/>
        <v>6018</v>
      </c>
      <c r="U36" s="110">
        <f t="shared" si="4"/>
        <v>0</v>
      </c>
    </row>
    <row r="37" spans="1:21" ht="18.75" customHeight="1">
      <c r="A37" s="352"/>
      <c r="B37" s="356"/>
      <c r="C37" s="119" t="s">
        <v>14</v>
      </c>
      <c r="D37" s="120" t="s">
        <v>285</v>
      </c>
      <c r="E37" s="121"/>
      <c r="F37" s="122">
        <v>95</v>
      </c>
      <c r="G37" s="121"/>
      <c r="H37" s="121"/>
      <c r="I37" s="122">
        <v>310</v>
      </c>
      <c r="J37" s="121">
        <v>237</v>
      </c>
      <c r="K37" s="121">
        <v>10</v>
      </c>
      <c r="L37" s="121">
        <v>729</v>
      </c>
      <c r="M37" s="122">
        <v>1107</v>
      </c>
      <c r="N37" s="121">
        <v>510</v>
      </c>
      <c r="O37" s="122">
        <v>275</v>
      </c>
      <c r="P37" s="121">
        <v>173</v>
      </c>
      <c r="Q37" s="122">
        <v>331</v>
      </c>
      <c r="R37" s="123">
        <f t="shared" si="3"/>
        <v>3777</v>
      </c>
      <c r="U37" s="110" t="e">
        <f t="shared" si="4"/>
        <v>#VALUE!</v>
      </c>
    </row>
    <row r="38" spans="1:21" ht="18.75" customHeight="1">
      <c r="A38" s="352"/>
      <c r="B38" s="351" t="s">
        <v>34</v>
      </c>
      <c r="C38" s="118" t="s">
        <v>0</v>
      </c>
      <c r="D38" s="105">
        <v>3000</v>
      </c>
      <c r="E38" s="106">
        <v>0</v>
      </c>
      <c r="F38" s="107">
        <v>115</v>
      </c>
      <c r="G38" s="106">
        <v>96</v>
      </c>
      <c r="H38" s="106">
        <v>103</v>
      </c>
      <c r="I38" s="107">
        <v>0</v>
      </c>
      <c r="J38" s="106">
        <v>198</v>
      </c>
      <c r="K38" s="106">
        <v>484</v>
      </c>
      <c r="L38" s="106">
        <v>447</v>
      </c>
      <c r="M38" s="107">
        <v>450</v>
      </c>
      <c r="N38" s="106">
        <v>369</v>
      </c>
      <c r="O38" s="107">
        <v>369</v>
      </c>
      <c r="P38" s="106">
        <v>369</v>
      </c>
      <c r="Q38" s="107">
        <v>0</v>
      </c>
      <c r="R38" s="105">
        <f t="shared" si="3"/>
        <v>3000</v>
      </c>
      <c r="U38" s="110">
        <f t="shared" si="4"/>
        <v>0</v>
      </c>
    </row>
    <row r="39" spans="1:21" ht="18.75" customHeight="1">
      <c r="A39" s="353"/>
      <c r="B39" s="356"/>
      <c r="C39" s="119" t="s">
        <v>14</v>
      </c>
      <c r="D39" s="120" t="s">
        <v>285</v>
      </c>
      <c r="E39" s="121"/>
      <c r="F39" s="122"/>
      <c r="G39" s="121">
        <v>3</v>
      </c>
      <c r="H39" s="121">
        <v>2</v>
      </c>
      <c r="I39" s="122">
        <v>71</v>
      </c>
      <c r="J39" s="121">
        <v>83</v>
      </c>
      <c r="K39" s="121"/>
      <c r="L39" s="121"/>
      <c r="M39" s="122">
        <v>159</v>
      </c>
      <c r="N39" s="121"/>
      <c r="O39" s="122">
        <v>113</v>
      </c>
      <c r="P39" s="121">
        <v>2</v>
      </c>
      <c r="Q39" s="122"/>
      <c r="R39" s="123">
        <f t="shared" si="3"/>
        <v>433</v>
      </c>
      <c r="U39" s="110" t="e">
        <f t="shared" si="4"/>
        <v>#VALUE!</v>
      </c>
    </row>
    <row r="40" spans="1:21" ht="18.75" customHeight="1">
      <c r="A40" s="378" t="s">
        <v>36</v>
      </c>
      <c r="B40" s="379"/>
      <c r="C40" s="118" t="s">
        <v>0</v>
      </c>
      <c r="D40" s="105">
        <f aca="true" t="shared" si="7" ref="D40:Q41">SUM(D42,D44)</f>
        <v>3036</v>
      </c>
      <c r="E40" s="106">
        <f t="shared" si="7"/>
        <v>0</v>
      </c>
      <c r="F40" s="107">
        <f t="shared" si="7"/>
        <v>389</v>
      </c>
      <c r="G40" s="106">
        <f t="shared" si="7"/>
        <v>448</v>
      </c>
      <c r="H40" s="106">
        <f t="shared" si="7"/>
        <v>363</v>
      </c>
      <c r="I40" s="107">
        <f t="shared" si="7"/>
        <v>177</v>
      </c>
      <c r="J40" s="106">
        <f t="shared" si="7"/>
        <v>289</v>
      </c>
      <c r="K40" s="106">
        <f t="shared" si="7"/>
        <v>111</v>
      </c>
      <c r="L40" s="106">
        <f t="shared" si="7"/>
        <v>399</v>
      </c>
      <c r="M40" s="107">
        <f t="shared" si="7"/>
        <v>203</v>
      </c>
      <c r="N40" s="106">
        <f t="shared" si="7"/>
        <v>203</v>
      </c>
      <c r="O40" s="107">
        <f t="shared" si="7"/>
        <v>454</v>
      </c>
      <c r="P40" s="106">
        <f t="shared" si="7"/>
        <v>0</v>
      </c>
      <c r="Q40" s="107">
        <f t="shared" si="7"/>
        <v>0</v>
      </c>
      <c r="R40" s="105">
        <f t="shared" si="3"/>
        <v>3036</v>
      </c>
      <c r="U40" s="110">
        <f t="shared" si="4"/>
        <v>0</v>
      </c>
    </row>
    <row r="41" spans="1:21" ht="18.75" customHeight="1">
      <c r="A41" s="339"/>
      <c r="B41" s="379"/>
      <c r="C41" s="119" t="s">
        <v>14</v>
      </c>
      <c r="D41" s="120" t="s">
        <v>285</v>
      </c>
      <c r="E41" s="121">
        <f t="shared" si="7"/>
        <v>0</v>
      </c>
      <c r="F41" s="122">
        <f t="shared" si="7"/>
        <v>5</v>
      </c>
      <c r="G41" s="121">
        <f t="shared" si="7"/>
        <v>138</v>
      </c>
      <c r="H41" s="121">
        <f t="shared" si="7"/>
        <v>11</v>
      </c>
      <c r="I41" s="122">
        <f t="shared" si="7"/>
        <v>111</v>
      </c>
      <c r="J41" s="121">
        <f t="shared" si="7"/>
        <v>0</v>
      </c>
      <c r="K41" s="121">
        <f t="shared" si="7"/>
        <v>85</v>
      </c>
      <c r="L41" s="121">
        <f t="shared" si="7"/>
        <v>115</v>
      </c>
      <c r="M41" s="122">
        <f t="shared" si="7"/>
        <v>415</v>
      </c>
      <c r="N41" s="121">
        <f t="shared" si="7"/>
        <v>33</v>
      </c>
      <c r="O41" s="122">
        <f t="shared" si="7"/>
        <v>57</v>
      </c>
      <c r="P41" s="121">
        <f t="shared" si="7"/>
        <v>243</v>
      </c>
      <c r="Q41" s="122">
        <f t="shared" si="7"/>
        <v>520</v>
      </c>
      <c r="R41" s="123">
        <f t="shared" si="3"/>
        <v>1733</v>
      </c>
      <c r="U41" s="110" t="e">
        <f t="shared" si="4"/>
        <v>#VALUE!</v>
      </c>
    </row>
    <row r="42" spans="1:21" ht="18.75" customHeight="1">
      <c r="A42" s="366"/>
      <c r="B42" s="346" t="s">
        <v>24</v>
      </c>
      <c r="C42" s="118" t="s">
        <v>0</v>
      </c>
      <c r="D42" s="105">
        <v>981</v>
      </c>
      <c r="E42" s="106">
        <v>0</v>
      </c>
      <c r="F42" s="107">
        <v>0</v>
      </c>
      <c r="G42" s="106">
        <v>59</v>
      </c>
      <c r="H42" s="106">
        <v>116</v>
      </c>
      <c r="I42" s="107">
        <v>177</v>
      </c>
      <c r="J42" s="106">
        <v>119</v>
      </c>
      <c r="K42" s="106">
        <v>111</v>
      </c>
      <c r="L42" s="106">
        <v>399</v>
      </c>
      <c r="M42" s="107">
        <v>0</v>
      </c>
      <c r="N42" s="106">
        <v>0</v>
      </c>
      <c r="O42" s="107">
        <v>0</v>
      </c>
      <c r="P42" s="106">
        <v>0</v>
      </c>
      <c r="Q42" s="107">
        <v>0</v>
      </c>
      <c r="R42" s="105">
        <f t="shared" si="3"/>
        <v>981</v>
      </c>
      <c r="U42" s="110">
        <f t="shared" si="4"/>
        <v>0</v>
      </c>
    </row>
    <row r="43" spans="1:21" ht="18.75" customHeight="1">
      <c r="A43" s="382"/>
      <c r="B43" s="351"/>
      <c r="C43" s="134" t="s">
        <v>14</v>
      </c>
      <c r="D43" s="123" t="s">
        <v>285</v>
      </c>
      <c r="E43" s="132">
        <v>0</v>
      </c>
      <c r="F43" s="133">
        <v>4</v>
      </c>
      <c r="G43" s="132">
        <v>1</v>
      </c>
      <c r="H43" s="132">
        <v>0</v>
      </c>
      <c r="I43" s="133">
        <v>2</v>
      </c>
      <c r="J43" s="132">
        <v>0</v>
      </c>
      <c r="K43" s="132">
        <v>0</v>
      </c>
      <c r="L43" s="132">
        <v>44</v>
      </c>
      <c r="M43" s="133">
        <v>87</v>
      </c>
      <c r="N43" s="132">
        <v>33</v>
      </c>
      <c r="O43" s="133">
        <v>2</v>
      </c>
      <c r="P43" s="132">
        <v>129</v>
      </c>
      <c r="Q43" s="133">
        <v>520</v>
      </c>
      <c r="R43" s="123">
        <f t="shared" si="3"/>
        <v>822</v>
      </c>
      <c r="U43" s="110" t="e">
        <f t="shared" si="4"/>
        <v>#VALUE!</v>
      </c>
    </row>
    <row r="44" spans="1:21" ht="18.75" customHeight="1">
      <c r="A44" s="383"/>
      <c r="B44" s="346" t="s">
        <v>34</v>
      </c>
      <c r="C44" s="118" t="s">
        <v>0</v>
      </c>
      <c r="D44" s="105">
        <v>2055</v>
      </c>
      <c r="E44" s="106">
        <v>0</v>
      </c>
      <c r="F44" s="107">
        <v>389</v>
      </c>
      <c r="G44" s="106">
        <v>389</v>
      </c>
      <c r="H44" s="106">
        <v>247</v>
      </c>
      <c r="I44" s="107">
        <v>0</v>
      </c>
      <c r="J44" s="106">
        <v>170</v>
      </c>
      <c r="K44" s="106">
        <v>0</v>
      </c>
      <c r="L44" s="106">
        <v>0</v>
      </c>
      <c r="M44" s="107">
        <v>203</v>
      </c>
      <c r="N44" s="106">
        <v>203</v>
      </c>
      <c r="O44" s="107">
        <v>454</v>
      </c>
      <c r="P44" s="106">
        <v>0</v>
      </c>
      <c r="Q44" s="107">
        <v>0</v>
      </c>
      <c r="R44" s="105">
        <f aca="true" t="shared" si="8" ref="R44:R71">SUM(E44:Q44)</f>
        <v>2055</v>
      </c>
      <c r="U44" s="110">
        <f t="shared" si="4"/>
        <v>0</v>
      </c>
    </row>
    <row r="45" spans="1:21" ht="18.75" customHeight="1">
      <c r="A45" s="384"/>
      <c r="B45" s="351"/>
      <c r="C45" s="134" t="s">
        <v>14</v>
      </c>
      <c r="D45" s="123" t="s">
        <v>285</v>
      </c>
      <c r="E45" s="132">
        <v>0</v>
      </c>
      <c r="F45" s="133">
        <v>1</v>
      </c>
      <c r="G45" s="132">
        <v>137</v>
      </c>
      <c r="H45" s="132">
        <v>11</v>
      </c>
      <c r="I45" s="133">
        <v>109</v>
      </c>
      <c r="J45" s="132">
        <v>0</v>
      </c>
      <c r="K45" s="132">
        <v>85</v>
      </c>
      <c r="L45" s="132">
        <v>71</v>
      </c>
      <c r="M45" s="133">
        <v>328</v>
      </c>
      <c r="N45" s="132">
        <v>0</v>
      </c>
      <c r="O45" s="133">
        <v>55</v>
      </c>
      <c r="P45" s="132">
        <v>114</v>
      </c>
      <c r="Q45" s="133">
        <v>0</v>
      </c>
      <c r="R45" s="123">
        <f t="shared" si="8"/>
        <v>911</v>
      </c>
      <c r="U45" s="110" t="e">
        <f t="shared" si="4"/>
        <v>#VALUE!</v>
      </c>
    </row>
    <row r="46" spans="1:21" ht="18.75" customHeight="1">
      <c r="A46" s="378" t="s">
        <v>38</v>
      </c>
      <c r="B46" s="379"/>
      <c r="C46" s="118" t="s">
        <v>0</v>
      </c>
      <c r="D46" s="105">
        <f aca="true" t="shared" si="9" ref="D46:Q47">SUM(D48,D50)</f>
        <v>3247</v>
      </c>
      <c r="E46" s="106">
        <f t="shared" si="9"/>
        <v>350</v>
      </c>
      <c r="F46" s="107">
        <f t="shared" si="9"/>
        <v>44</v>
      </c>
      <c r="G46" s="106">
        <f t="shared" si="9"/>
        <v>99</v>
      </c>
      <c r="H46" s="106">
        <f t="shared" si="9"/>
        <v>744</v>
      </c>
      <c r="I46" s="107">
        <f t="shared" si="9"/>
        <v>82</v>
      </c>
      <c r="J46" s="106">
        <f t="shared" si="9"/>
        <v>81</v>
      </c>
      <c r="K46" s="106">
        <f t="shared" si="9"/>
        <v>887</v>
      </c>
      <c r="L46" s="106">
        <f t="shared" si="9"/>
        <v>177</v>
      </c>
      <c r="M46" s="107">
        <f t="shared" si="9"/>
        <v>175</v>
      </c>
      <c r="N46" s="106">
        <f t="shared" si="9"/>
        <v>278</v>
      </c>
      <c r="O46" s="107">
        <f t="shared" si="9"/>
        <v>330</v>
      </c>
      <c r="P46" s="106">
        <f t="shared" si="9"/>
        <v>0</v>
      </c>
      <c r="Q46" s="107">
        <f t="shared" si="9"/>
        <v>0</v>
      </c>
      <c r="R46" s="105">
        <f t="shared" si="8"/>
        <v>3247</v>
      </c>
      <c r="U46" s="110">
        <f aca="true" t="shared" si="10" ref="U46:U77">D46-R46</f>
        <v>0</v>
      </c>
    </row>
    <row r="47" spans="1:21" ht="18.75" customHeight="1">
      <c r="A47" s="339"/>
      <c r="B47" s="379"/>
      <c r="C47" s="119" t="s">
        <v>14</v>
      </c>
      <c r="D47" s="120" t="s">
        <v>285</v>
      </c>
      <c r="E47" s="121">
        <f t="shared" si="9"/>
        <v>0</v>
      </c>
      <c r="F47" s="122">
        <f t="shared" si="9"/>
        <v>0</v>
      </c>
      <c r="G47" s="121">
        <f t="shared" si="9"/>
        <v>691</v>
      </c>
      <c r="H47" s="121">
        <f t="shared" si="9"/>
        <v>23</v>
      </c>
      <c r="I47" s="122">
        <f t="shared" si="9"/>
        <v>19</v>
      </c>
      <c r="J47" s="121">
        <f t="shared" si="9"/>
        <v>39</v>
      </c>
      <c r="K47" s="121">
        <f t="shared" si="9"/>
        <v>39</v>
      </c>
      <c r="L47" s="121">
        <f t="shared" si="9"/>
        <v>7</v>
      </c>
      <c r="M47" s="122">
        <f t="shared" si="9"/>
        <v>38</v>
      </c>
      <c r="N47" s="121">
        <f t="shared" si="9"/>
        <v>79</v>
      </c>
      <c r="O47" s="122">
        <f t="shared" si="9"/>
        <v>229</v>
      </c>
      <c r="P47" s="121">
        <f t="shared" si="9"/>
        <v>108</v>
      </c>
      <c r="Q47" s="122">
        <f t="shared" si="9"/>
        <v>740</v>
      </c>
      <c r="R47" s="123">
        <f t="shared" si="8"/>
        <v>2012</v>
      </c>
      <c r="U47" s="110" t="e">
        <f t="shared" si="10"/>
        <v>#VALUE!</v>
      </c>
    </row>
    <row r="48" spans="1:21" ht="18.75" customHeight="1">
      <c r="A48" s="371"/>
      <c r="B48" s="346" t="s">
        <v>24</v>
      </c>
      <c r="C48" s="118" t="s">
        <v>0</v>
      </c>
      <c r="D48" s="105">
        <v>2678</v>
      </c>
      <c r="E48" s="106">
        <v>350</v>
      </c>
      <c r="F48" s="107">
        <v>44</v>
      </c>
      <c r="G48" s="106">
        <v>80</v>
      </c>
      <c r="H48" s="106">
        <v>637</v>
      </c>
      <c r="I48" s="107">
        <v>5</v>
      </c>
      <c r="J48" s="106">
        <v>4</v>
      </c>
      <c r="K48" s="106">
        <v>780</v>
      </c>
      <c r="L48" s="106">
        <v>100</v>
      </c>
      <c r="M48" s="107">
        <v>100</v>
      </c>
      <c r="N48" s="106">
        <v>278</v>
      </c>
      <c r="O48" s="107">
        <v>300</v>
      </c>
      <c r="P48" s="106">
        <v>0</v>
      </c>
      <c r="Q48" s="107">
        <v>0</v>
      </c>
      <c r="R48" s="105">
        <f t="shared" si="8"/>
        <v>2678</v>
      </c>
      <c r="U48" s="110">
        <f t="shared" si="10"/>
        <v>0</v>
      </c>
    </row>
    <row r="49" spans="1:21" ht="18.75" customHeight="1">
      <c r="A49" s="376"/>
      <c r="B49" s="351"/>
      <c r="C49" s="134" t="s">
        <v>14</v>
      </c>
      <c r="D49" s="123" t="s">
        <v>285</v>
      </c>
      <c r="E49" s="132">
        <v>0</v>
      </c>
      <c r="F49" s="133">
        <v>0</v>
      </c>
      <c r="G49" s="132">
        <v>691</v>
      </c>
      <c r="H49" s="132">
        <v>14</v>
      </c>
      <c r="I49" s="133">
        <v>19</v>
      </c>
      <c r="J49" s="132">
        <v>39</v>
      </c>
      <c r="K49" s="132">
        <v>39</v>
      </c>
      <c r="L49" s="132">
        <v>7</v>
      </c>
      <c r="M49" s="133">
        <v>38</v>
      </c>
      <c r="N49" s="132">
        <v>79</v>
      </c>
      <c r="O49" s="133">
        <v>229</v>
      </c>
      <c r="P49" s="132">
        <v>108</v>
      </c>
      <c r="Q49" s="133">
        <v>740</v>
      </c>
      <c r="R49" s="123">
        <f t="shared" si="8"/>
        <v>2003</v>
      </c>
      <c r="U49" s="110" t="e">
        <f t="shared" si="10"/>
        <v>#VALUE!</v>
      </c>
    </row>
    <row r="50" spans="1:21" ht="18.75" customHeight="1">
      <c r="A50" s="366"/>
      <c r="B50" s="346" t="s">
        <v>34</v>
      </c>
      <c r="C50" s="118" t="s">
        <v>0</v>
      </c>
      <c r="D50" s="105">
        <v>569</v>
      </c>
      <c r="E50" s="106">
        <v>0</v>
      </c>
      <c r="F50" s="107">
        <v>0</v>
      </c>
      <c r="G50" s="106">
        <v>19</v>
      </c>
      <c r="H50" s="106">
        <v>107</v>
      </c>
      <c r="I50" s="107">
        <v>77</v>
      </c>
      <c r="J50" s="106">
        <v>77</v>
      </c>
      <c r="K50" s="106">
        <v>107</v>
      </c>
      <c r="L50" s="106">
        <v>77</v>
      </c>
      <c r="M50" s="107">
        <v>75</v>
      </c>
      <c r="N50" s="106">
        <v>0</v>
      </c>
      <c r="O50" s="107">
        <v>30</v>
      </c>
      <c r="P50" s="106">
        <v>0</v>
      </c>
      <c r="Q50" s="107">
        <v>0</v>
      </c>
      <c r="R50" s="105">
        <f t="shared" si="8"/>
        <v>569</v>
      </c>
      <c r="U50" s="110">
        <f t="shared" si="10"/>
        <v>0</v>
      </c>
    </row>
    <row r="51" spans="1:21" ht="18.75" customHeight="1">
      <c r="A51" s="382"/>
      <c r="B51" s="351"/>
      <c r="C51" s="134" t="s">
        <v>14</v>
      </c>
      <c r="D51" s="123" t="s">
        <v>285</v>
      </c>
      <c r="E51" s="132">
        <v>0</v>
      </c>
      <c r="F51" s="133">
        <v>0</v>
      </c>
      <c r="G51" s="132">
        <v>0</v>
      </c>
      <c r="H51" s="132">
        <v>9</v>
      </c>
      <c r="I51" s="133">
        <v>0</v>
      </c>
      <c r="J51" s="132">
        <v>0</v>
      </c>
      <c r="K51" s="132">
        <v>0</v>
      </c>
      <c r="L51" s="132">
        <v>0</v>
      </c>
      <c r="M51" s="133">
        <v>0</v>
      </c>
      <c r="N51" s="132">
        <v>0</v>
      </c>
      <c r="O51" s="133">
        <v>0</v>
      </c>
      <c r="P51" s="132">
        <v>0</v>
      </c>
      <c r="Q51" s="133">
        <v>0</v>
      </c>
      <c r="R51" s="123">
        <f t="shared" si="8"/>
        <v>9</v>
      </c>
      <c r="U51" s="110" t="e">
        <f t="shared" si="10"/>
        <v>#VALUE!</v>
      </c>
    </row>
    <row r="52" spans="1:21" ht="18.75" customHeight="1">
      <c r="A52" s="335" t="s">
        <v>80</v>
      </c>
      <c r="B52" s="336"/>
      <c r="C52" s="118" t="s">
        <v>0</v>
      </c>
      <c r="D52" s="105">
        <f>SUM(D54,D56)</f>
        <v>620</v>
      </c>
      <c r="E52" s="105">
        <f aca="true" t="shared" si="11" ref="E52:Q53">SUM(E54,E56)</f>
        <v>0</v>
      </c>
      <c r="F52" s="105">
        <f t="shared" si="11"/>
        <v>0</v>
      </c>
      <c r="G52" s="105">
        <f t="shared" si="11"/>
        <v>85</v>
      </c>
      <c r="H52" s="105">
        <f t="shared" si="11"/>
        <v>54</v>
      </c>
      <c r="I52" s="105">
        <f t="shared" si="11"/>
        <v>20</v>
      </c>
      <c r="J52" s="105">
        <f t="shared" si="11"/>
        <v>74</v>
      </c>
      <c r="K52" s="105">
        <f t="shared" si="11"/>
        <v>16</v>
      </c>
      <c r="L52" s="105">
        <f t="shared" si="11"/>
        <v>50</v>
      </c>
      <c r="M52" s="105">
        <f t="shared" si="11"/>
        <v>46</v>
      </c>
      <c r="N52" s="105">
        <f t="shared" si="11"/>
        <v>22</v>
      </c>
      <c r="O52" s="105">
        <f t="shared" si="11"/>
        <v>131</v>
      </c>
      <c r="P52" s="105">
        <f t="shared" si="11"/>
        <v>82</v>
      </c>
      <c r="Q52" s="105">
        <f t="shared" si="11"/>
        <v>40</v>
      </c>
      <c r="R52" s="105">
        <f t="shared" si="8"/>
        <v>620</v>
      </c>
      <c r="U52" s="110">
        <f t="shared" si="10"/>
        <v>0</v>
      </c>
    </row>
    <row r="53" spans="1:21" ht="18.75" customHeight="1">
      <c r="A53" s="337"/>
      <c r="B53" s="336"/>
      <c r="C53" s="119" t="s">
        <v>14</v>
      </c>
      <c r="D53" s="120" t="s">
        <v>285</v>
      </c>
      <c r="E53" s="121">
        <f t="shared" si="11"/>
        <v>0</v>
      </c>
      <c r="F53" s="122">
        <f t="shared" si="11"/>
        <v>0</v>
      </c>
      <c r="G53" s="121">
        <f t="shared" si="11"/>
        <v>0</v>
      </c>
      <c r="H53" s="121">
        <f t="shared" si="11"/>
        <v>0</v>
      </c>
      <c r="I53" s="122">
        <f t="shared" si="11"/>
        <v>0</v>
      </c>
      <c r="J53" s="121">
        <f t="shared" si="11"/>
        <v>0</v>
      </c>
      <c r="K53" s="121">
        <f t="shared" si="11"/>
        <v>0</v>
      </c>
      <c r="L53" s="121">
        <f t="shared" si="11"/>
        <v>0</v>
      </c>
      <c r="M53" s="122">
        <f t="shared" si="11"/>
        <v>2</v>
      </c>
      <c r="N53" s="121">
        <f t="shared" si="11"/>
        <v>157</v>
      </c>
      <c r="O53" s="122">
        <f t="shared" si="11"/>
        <v>0</v>
      </c>
      <c r="P53" s="121">
        <f t="shared" si="11"/>
        <v>2</v>
      </c>
      <c r="Q53" s="122">
        <f t="shared" si="11"/>
        <v>2</v>
      </c>
      <c r="R53" s="123">
        <f t="shared" si="8"/>
        <v>163</v>
      </c>
      <c r="U53" s="110" t="e">
        <f t="shared" si="10"/>
        <v>#VALUE!</v>
      </c>
    </row>
    <row r="54" spans="1:21" ht="18.75" customHeight="1">
      <c r="A54" s="354"/>
      <c r="B54" s="346" t="s">
        <v>24</v>
      </c>
      <c r="C54" s="118" t="s">
        <v>0</v>
      </c>
      <c r="D54" s="187">
        <v>224</v>
      </c>
      <c r="E54" s="188">
        <v>0</v>
      </c>
      <c r="F54" s="189">
        <v>0</v>
      </c>
      <c r="G54" s="188">
        <v>80</v>
      </c>
      <c r="H54" s="188">
        <v>17</v>
      </c>
      <c r="I54" s="189">
        <v>0</v>
      </c>
      <c r="J54" s="188">
        <v>8</v>
      </c>
      <c r="K54" s="188">
        <v>16</v>
      </c>
      <c r="L54" s="188">
        <v>50</v>
      </c>
      <c r="M54" s="189">
        <v>9</v>
      </c>
      <c r="N54" s="188">
        <v>5</v>
      </c>
      <c r="O54" s="189">
        <v>2</v>
      </c>
      <c r="P54" s="188">
        <v>31</v>
      </c>
      <c r="Q54" s="189">
        <v>6</v>
      </c>
      <c r="R54" s="105">
        <f t="shared" si="8"/>
        <v>224</v>
      </c>
      <c r="U54" s="110">
        <f t="shared" si="10"/>
        <v>0</v>
      </c>
    </row>
    <row r="55" spans="1:21" ht="18.75" customHeight="1">
      <c r="A55" s="354"/>
      <c r="B55" s="346"/>
      <c r="C55" s="119" t="s">
        <v>14</v>
      </c>
      <c r="D55" s="120" t="s">
        <v>285</v>
      </c>
      <c r="E55" s="121"/>
      <c r="F55" s="122"/>
      <c r="G55" s="121"/>
      <c r="H55" s="121"/>
      <c r="I55" s="122"/>
      <c r="J55" s="121"/>
      <c r="K55" s="121"/>
      <c r="L55" s="121"/>
      <c r="M55" s="122"/>
      <c r="N55" s="121">
        <v>157</v>
      </c>
      <c r="O55" s="122"/>
      <c r="P55" s="121">
        <v>2</v>
      </c>
      <c r="Q55" s="122"/>
      <c r="R55" s="123">
        <f t="shared" si="8"/>
        <v>159</v>
      </c>
      <c r="U55" s="110" t="e">
        <f t="shared" si="10"/>
        <v>#VALUE!</v>
      </c>
    </row>
    <row r="56" spans="1:21" ht="18.75" customHeight="1">
      <c r="A56" s="354"/>
      <c r="B56" s="346" t="s">
        <v>79</v>
      </c>
      <c r="C56" s="118" t="s">
        <v>0</v>
      </c>
      <c r="D56" s="105">
        <v>396</v>
      </c>
      <c r="E56" s="105">
        <v>0</v>
      </c>
      <c r="F56" s="105">
        <v>0</v>
      </c>
      <c r="G56" s="105">
        <v>5</v>
      </c>
      <c r="H56" s="105">
        <v>37</v>
      </c>
      <c r="I56" s="105">
        <v>20</v>
      </c>
      <c r="J56" s="105">
        <v>66</v>
      </c>
      <c r="K56" s="105">
        <v>0</v>
      </c>
      <c r="L56" s="105">
        <v>0</v>
      </c>
      <c r="M56" s="105">
        <v>37</v>
      </c>
      <c r="N56" s="105">
        <v>17</v>
      </c>
      <c r="O56" s="105">
        <v>129</v>
      </c>
      <c r="P56" s="105">
        <v>51</v>
      </c>
      <c r="Q56" s="105">
        <v>34</v>
      </c>
      <c r="R56" s="105">
        <f t="shared" si="8"/>
        <v>396</v>
      </c>
      <c r="U56" s="110">
        <f t="shared" si="10"/>
        <v>0</v>
      </c>
    </row>
    <row r="57" spans="1:21" ht="18.75" customHeight="1">
      <c r="A57" s="354"/>
      <c r="B57" s="346"/>
      <c r="C57" s="127" t="s">
        <v>14</v>
      </c>
      <c r="D57" s="128" t="s">
        <v>285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2</v>
      </c>
      <c r="N57" s="129">
        <v>0</v>
      </c>
      <c r="O57" s="129">
        <v>0</v>
      </c>
      <c r="P57" s="129">
        <v>0</v>
      </c>
      <c r="Q57" s="129">
        <v>2</v>
      </c>
      <c r="R57" s="128">
        <f t="shared" si="8"/>
        <v>4</v>
      </c>
      <c r="U57" s="110" t="e">
        <f t="shared" si="10"/>
        <v>#VALUE!</v>
      </c>
    </row>
    <row r="58" spans="1:21" ht="18.75" customHeight="1">
      <c r="A58" s="335" t="s">
        <v>72</v>
      </c>
      <c r="B58" s="336"/>
      <c r="C58" s="118" t="s">
        <v>0</v>
      </c>
      <c r="D58" s="105">
        <f aca="true" t="shared" si="12" ref="D58:Q59">SUM(D60,D62)</f>
        <v>17592</v>
      </c>
      <c r="E58" s="106">
        <f t="shared" si="12"/>
        <v>0</v>
      </c>
      <c r="F58" s="107">
        <f t="shared" si="12"/>
        <v>280</v>
      </c>
      <c r="G58" s="106">
        <f t="shared" si="12"/>
        <v>1399</v>
      </c>
      <c r="H58" s="106">
        <f t="shared" si="12"/>
        <v>1522</v>
      </c>
      <c r="I58" s="107">
        <f t="shared" si="12"/>
        <v>1540</v>
      </c>
      <c r="J58" s="106">
        <f t="shared" si="12"/>
        <v>1659</v>
      </c>
      <c r="K58" s="106">
        <f t="shared" si="12"/>
        <v>3281</v>
      </c>
      <c r="L58" s="106">
        <f t="shared" si="12"/>
        <v>1240</v>
      </c>
      <c r="M58" s="107">
        <f t="shared" si="12"/>
        <v>2239</v>
      </c>
      <c r="N58" s="106">
        <f t="shared" si="12"/>
        <v>1590</v>
      </c>
      <c r="O58" s="107">
        <f t="shared" si="12"/>
        <v>1785</v>
      </c>
      <c r="P58" s="106">
        <f t="shared" si="12"/>
        <v>857</v>
      </c>
      <c r="Q58" s="107">
        <f t="shared" si="12"/>
        <v>200</v>
      </c>
      <c r="R58" s="105">
        <f t="shared" si="8"/>
        <v>17592</v>
      </c>
      <c r="U58" s="110">
        <f t="shared" si="10"/>
        <v>0</v>
      </c>
    </row>
    <row r="59" spans="1:21" ht="18.75" customHeight="1">
      <c r="A59" s="337"/>
      <c r="B59" s="336"/>
      <c r="C59" s="119" t="s">
        <v>14</v>
      </c>
      <c r="D59" s="120" t="s">
        <v>285</v>
      </c>
      <c r="E59" s="121">
        <f t="shared" si="12"/>
        <v>0</v>
      </c>
      <c r="F59" s="122">
        <f t="shared" si="12"/>
        <v>0</v>
      </c>
      <c r="G59" s="121">
        <f t="shared" si="12"/>
        <v>29</v>
      </c>
      <c r="H59" s="121">
        <f t="shared" si="12"/>
        <v>229</v>
      </c>
      <c r="I59" s="122">
        <f t="shared" si="12"/>
        <v>2180</v>
      </c>
      <c r="J59" s="121">
        <f t="shared" si="12"/>
        <v>379</v>
      </c>
      <c r="K59" s="121">
        <f t="shared" si="12"/>
        <v>394</v>
      </c>
      <c r="L59" s="121">
        <f t="shared" si="12"/>
        <v>537</v>
      </c>
      <c r="M59" s="122">
        <f t="shared" si="12"/>
        <v>904</v>
      </c>
      <c r="N59" s="121">
        <f t="shared" si="12"/>
        <v>351</v>
      </c>
      <c r="O59" s="122">
        <f t="shared" si="12"/>
        <v>3079</v>
      </c>
      <c r="P59" s="121">
        <f t="shared" si="12"/>
        <v>1381</v>
      </c>
      <c r="Q59" s="122">
        <f t="shared" si="12"/>
        <v>1620</v>
      </c>
      <c r="R59" s="123">
        <f t="shared" si="8"/>
        <v>11083</v>
      </c>
      <c r="U59" s="110" t="e">
        <f t="shared" si="10"/>
        <v>#VALUE!</v>
      </c>
    </row>
    <row r="60" spans="1:21" ht="18.75" customHeight="1">
      <c r="A60" s="371"/>
      <c r="B60" s="346" t="s">
        <v>24</v>
      </c>
      <c r="C60" s="118" t="s">
        <v>0</v>
      </c>
      <c r="D60" s="105">
        <v>13964</v>
      </c>
      <c r="E60" s="106">
        <v>0</v>
      </c>
      <c r="F60" s="107">
        <v>280</v>
      </c>
      <c r="G60" s="106">
        <v>1294</v>
      </c>
      <c r="H60" s="106">
        <v>1374</v>
      </c>
      <c r="I60" s="107">
        <v>1247</v>
      </c>
      <c r="J60" s="106">
        <v>635</v>
      </c>
      <c r="K60" s="106">
        <v>3138</v>
      </c>
      <c r="L60" s="106">
        <v>1035</v>
      </c>
      <c r="M60" s="107">
        <v>1446</v>
      </c>
      <c r="N60" s="106">
        <v>1485</v>
      </c>
      <c r="O60" s="107">
        <v>1567</v>
      </c>
      <c r="P60" s="106">
        <v>263</v>
      </c>
      <c r="Q60" s="107">
        <v>200</v>
      </c>
      <c r="R60" s="105">
        <f t="shared" si="8"/>
        <v>13964</v>
      </c>
      <c r="U60" s="110">
        <f t="shared" si="10"/>
        <v>0</v>
      </c>
    </row>
    <row r="61" spans="1:21" ht="18.75" customHeight="1">
      <c r="A61" s="376"/>
      <c r="B61" s="351"/>
      <c r="C61" s="134" t="s">
        <v>14</v>
      </c>
      <c r="D61" s="123" t="s">
        <v>285</v>
      </c>
      <c r="E61" s="132">
        <v>0</v>
      </c>
      <c r="F61" s="133">
        <v>0</v>
      </c>
      <c r="G61" s="132">
        <v>29</v>
      </c>
      <c r="H61" s="132">
        <v>229</v>
      </c>
      <c r="I61" s="133">
        <v>2148</v>
      </c>
      <c r="J61" s="132">
        <v>379</v>
      </c>
      <c r="K61" s="132">
        <v>173</v>
      </c>
      <c r="L61" s="132">
        <v>196</v>
      </c>
      <c r="M61" s="133">
        <v>904</v>
      </c>
      <c r="N61" s="132">
        <v>194</v>
      </c>
      <c r="O61" s="133">
        <v>2671</v>
      </c>
      <c r="P61" s="132">
        <v>1235</v>
      </c>
      <c r="Q61" s="133">
        <v>1363</v>
      </c>
      <c r="R61" s="123">
        <f t="shared" si="8"/>
        <v>9521</v>
      </c>
      <c r="U61" s="110" t="e">
        <f t="shared" si="10"/>
        <v>#VALUE!</v>
      </c>
    </row>
    <row r="62" spans="1:21" ht="18.75" customHeight="1">
      <c r="A62" s="352"/>
      <c r="B62" s="346" t="s">
        <v>34</v>
      </c>
      <c r="C62" s="118" t="s">
        <v>0</v>
      </c>
      <c r="D62" s="105">
        <v>3628</v>
      </c>
      <c r="E62" s="106">
        <v>0</v>
      </c>
      <c r="F62" s="106">
        <v>0</v>
      </c>
      <c r="G62" s="106">
        <v>105</v>
      </c>
      <c r="H62" s="106">
        <v>148</v>
      </c>
      <c r="I62" s="106">
        <v>293</v>
      </c>
      <c r="J62" s="106">
        <v>1024</v>
      </c>
      <c r="K62" s="106">
        <v>143</v>
      </c>
      <c r="L62" s="106">
        <v>205</v>
      </c>
      <c r="M62" s="106">
        <v>793</v>
      </c>
      <c r="N62" s="106">
        <v>105</v>
      </c>
      <c r="O62" s="106">
        <v>218</v>
      </c>
      <c r="P62" s="106">
        <v>594</v>
      </c>
      <c r="Q62" s="106">
        <v>0</v>
      </c>
      <c r="R62" s="105">
        <f t="shared" si="8"/>
        <v>3628</v>
      </c>
      <c r="U62" s="110">
        <f t="shared" si="10"/>
        <v>0</v>
      </c>
    </row>
    <row r="63" spans="1:21" ht="18.75" customHeight="1">
      <c r="A63" s="352"/>
      <c r="B63" s="351"/>
      <c r="C63" s="134" t="s">
        <v>14</v>
      </c>
      <c r="D63" s="123" t="s">
        <v>285</v>
      </c>
      <c r="E63" s="132">
        <v>0</v>
      </c>
      <c r="F63" s="132">
        <v>0</v>
      </c>
      <c r="G63" s="132">
        <v>0</v>
      </c>
      <c r="H63" s="132">
        <v>0</v>
      </c>
      <c r="I63" s="132">
        <v>32</v>
      </c>
      <c r="J63" s="132">
        <v>0</v>
      </c>
      <c r="K63" s="132">
        <v>221</v>
      </c>
      <c r="L63" s="132">
        <v>341</v>
      </c>
      <c r="M63" s="132">
        <v>0</v>
      </c>
      <c r="N63" s="132">
        <v>157</v>
      </c>
      <c r="O63" s="132">
        <v>408</v>
      </c>
      <c r="P63" s="132">
        <v>146</v>
      </c>
      <c r="Q63" s="132">
        <v>257</v>
      </c>
      <c r="R63" s="123">
        <f t="shared" si="8"/>
        <v>1562</v>
      </c>
      <c r="U63" s="110" t="e">
        <f t="shared" si="10"/>
        <v>#VALUE!</v>
      </c>
    </row>
    <row r="64" spans="1:21" ht="18.75" customHeight="1">
      <c r="A64" s="360" t="s">
        <v>76</v>
      </c>
      <c r="B64" s="346"/>
      <c r="C64" s="118" t="s">
        <v>0</v>
      </c>
      <c r="D64" s="105">
        <f>D66</f>
        <v>526</v>
      </c>
      <c r="E64" s="106">
        <f>E66</f>
        <v>0</v>
      </c>
      <c r="F64" s="106">
        <f aca="true" t="shared" si="13" ref="F64:Q65">F66</f>
        <v>0</v>
      </c>
      <c r="G64" s="106">
        <f t="shared" si="13"/>
        <v>55</v>
      </c>
      <c r="H64" s="106">
        <f t="shared" si="13"/>
        <v>55</v>
      </c>
      <c r="I64" s="106">
        <f t="shared" si="13"/>
        <v>115</v>
      </c>
      <c r="J64" s="106">
        <f t="shared" si="13"/>
        <v>168</v>
      </c>
      <c r="K64" s="106">
        <f t="shared" si="13"/>
        <v>55</v>
      </c>
      <c r="L64" s="106">
        <f t="shared" si="13"/>
        <v>0</v>
      </c>
      <c r="M64" s="106">
        <f t="shared" si="13"/>
        <v>0</v>
      </c>
      <c r="N64" s="106">
        <f t="shared" si="13"/>
        <v>0</v>
      </c>
      <c r="O64" s="106">
        <f t="shared" si="13"/>
        <v>78</v>
      </c>
      <c r="P64" s="106">
        <f t="shared" si="13"/>
        <v>0</v>
      </c>
      <c r="Q64" s="106">
        <f t="shared" si="13"/>
        <v>0</v>
      </c>
      <c r="R64" s="105">
        <f t="shared" si="8"/>
        <v>526</v>
      </c>
      <c r="U64" s="110">
        <f t="shared" si="10"/>
        <v>0</v>
      </c>
    </row>
    <row r="65" spans="1:21" ht="18.75" customHeight="1">
      <c r="A65" s="361"/>
      <c r="B65" s="346"/>
      <c r="C65" s="119" t="s">
        <v>14</v>
      </c>
      <c r="D65" s="120" t="s">
        <v>285</v>
      </c>
      <c r="E65" s="121">
        <f>E67</f>
        <v>0</v>
      </c>
      <c r="F65" s="121">
        <f t="shared" si="13"/>
        <v>0</v>
      </c>
      <c r="G65" s="121">
        <f t="shared" si="13"/>
        <v>0</v>
      </c>
      <c r="H65" s="121">
        <f t="shared" si="13"/>
        <v>0</v>
      </c>
      <c r="I65" s="121">
        <f t="shared" si="13"/>
        <v>44</v>
      </c>
      <c r="J65" s="121">
        <f t="shared" si="13"/>
        <v>0</v>
      </c>
      <c r="K65" s="121">
        <f t="shared" si="13"/>
        <v>72</v>
      </c>
      <c r="L65" s="121">
        <f t="shared" si="13"/>
        <v>133</v>
      </c>
      <c r="M65" s="121">
        <f t="shared" si="13"/>
        <v>54</v>
      </c>
      <c r="N65" s="121">
        <f t="shared" si="13"/>
        <v>53</v>
      </c>
      <c r="O65" s="121">
        <f t="shared" si="13"/>
        <v>83</v>
      </c>
      <c r="P65" s="121">
        <f t="shared" si="13"/>
        <v>0</v>
      </c>
      <c r="Q65" s="121">
        <f t="shared" si="13"/>
        <v>11</v>
      </c>
      <c r="R65" s="123">
        <f t="shared" si="8"/>
        <v>450</v>
      </c>
      <c r="U65" s="110" t="e">
        <f t="shared" si="10"/>
        <v>#VALUE!</v>
      </c>
    </row>
    <row r="66" spans="1:21" ht="18.75" customHeight="1">
      <c r="A66" s="354"/>
      <c r="B66" s="346" t="s">
        <v>24</v>
      </c>
      <c r="C66" s="118" t="s">
        <v>0</v>
      </c>
      <c r="D66" s="105">
        <v>526</v>
      </c>
      <c r="E66" s="106">
        <v>0</v>
      </c>
      <c r="F66" s="107">
        <v>0</v>
      </c>
      <c r="G66" s="106">
        <v>55</v>
      </c>
      <c r="H66" s="106">
        <v>55</v>
      </c>
      <c r="I66" s="107">
        <v>115</v>
      </c>
      <c r="J66" s="106">
        <v>168</v>
      </c>
      <c r="K66" s="106">
        <v>55</v>
      </c>
      <c r="L66" s="106">
        <v>0</v>
      </c>
      <c r="M66" s="107">
        <v>0</v>
      </c>
      <c r="N66" s="106">
        <v>0</v>
      </c>
      <c r="O66" s="107">
        <v>78</v>
      </c>
      <c r="P66" s="106">
        <v>0</v>
      </c>
      <c r="Q66" s="107">
        <v>0</v>
      </c>
      <c r="R66" s="105">
        <f t="shared" si="8"/>
        <v>526</v>
      </c>
      <c r="U66" s="110">
        <f t="shared" si="10"/>
        <v>0</v>
      </c>
    </row>
    <row r="67" spans="1:21" ht="18.75" customHeight="1">
      <c r="A67" s="354"/>
      <c r="B67" s="346"/>
      <c r="C67" s="119" t="s">
        <v>14</v>
      </c>
      <c r="D67" s="120" t="s">
        <v>285</v>
      </c>
      <c r="E67" s="121"/>
      <c r="F67" s="122"/>
      <c r="G67" s="121"/>
      <c r="H67" s="121"/>
      <c r="I67" s="122">
        <v>44</v>
      </c>
      <c r="J67" s="121"/>
      <c r="K67" s="121">
        <v>72</v>
      </c>
      <c r="L67" s="121">
        <v>133</v>
      </c>
      <c r="M67" s="122">
        <v>54</v>
      </c>
      <c r="N67" s="121">
        <v>53</v>
      </c>
      <c r="O67" s="122">
        <v>83</v>
      </c>
      <c r="P67" s="121"/>
      <c r="Q67" s="122">
        <v>11</v>
      </c>
      <c r="R67" s="123">
        <f t="shared" si="8"/>
        <v>450</v>
      </c>
      <c r="U67" s="110" t="e">
        <f t="shared" si="10"/>
        <v>#VALUE!</v>
      </c>
    </row>
    <row r="68" spans="1:21" ht="18.75" customHeight="1">
      <c r="A68" s="378" t="s">
        <v>40</v>
      </c>
      <c r="B68" s="379"/>
      <c r="C68" s="118" t="s">
        <v>0</v>
      </c>
      <c r="D68" s="105">
        <f aca="true" t="shared" si="14" ref="D68:Q69">SUM(D70,D72,D74,D76,D78)</f>
        <v>10644</v>
      </c>
      <c r="E68" s="106">
        <f t="shared" si="14"/>
        <v>103</v>
      </c>
      <c r="F68" s="107">
        <f t="shared" si="14"/>
        <v>411</v>
      </c>
      <c r="G68" s="106">
        <f t="shared" si="14"/>
        <v>748</v>
      </c>
      <c r="H68" s="106">
        <f t="shared" si="14"/>
        <v>336</v>
      </c>
      <c r="I68" s="107">
        <f t="shared" si="14"/>
        <v>291</v>
      </c>
      <c r="J68" s="106">
        <f t="shared" si="14"/>
        <v>1635</v>
      </c>
      <c r="K68" s="106">
        <f t="shared" si="14"/>
        <v>809</v>
      </c>
      <c r="L68" s="106">
        <f t="shared" si="14"/>
        <v>457</v>
      </c>
      <c r="M68" s="107">
        <f t="shared" si="14"/>
        <v>487</v>
      </c>
      <c r="N68" s="106">
        <f t="shared" si="14"/>
        <v>1237</v>
      </c>
      <c r="O68" s="107">
        <f t="shared" si="14"/>
        <v>1107</v>
      </c>
      <c r="P68" s="106">
        <f t="shared" si="14"/>
        <v>1768</v>
      </c>
      <c r="Q68" s="107">
        <f t="shared" si="14"/>
        <v>1255</v>
      </c>
      <c r="R68" s="105">
        <f t="shared" si="8"/>
        <v>10644</v>
      </c>
      <c r="U68" s="110">
        <f t="shared" si="10"/>
        <v>0</v>
      </c>
    </row>
    <row r="69" spans="1:21" ht="18.75" customHeight="1">
      <c r="A69" s="339"/>
      <c r="B69" s="379"/>
      <c r="C69" s="119" t="s">
        <v>14</v>
      </c>
      <c r="D69" s="120" t="s">
        <v>285</v>
      </c>
      <c r="E69" s="121">
        <f t="shared" si="14"/>
        <v>0</v>
      </c>
      <c r="F69" s="121">
        <f t="shared" si="14"/>
        <v>103</v>
      </c>
      <c r="G69" s="121">
        <f t="shared" si="14"/>
        <v>90</v>
      </c>
      <c r="H69" s="121">
        <f t="shared" si="14"/>
        <v>356</v>
      </c>
      <c r="I69" s="121">
        <f t="shared" si="14"/>
        <v>582</v>
      </c>
      <c r="J69" s="121">
        <f t="shared" si="14"/>
        <v>860</v>
      </c>
      <c r="K69" s="121">
        <f t="shared" si="14"/>
        <v>242</v>
      </c>
      <c r="L69" s="121">
        <f t="shared" si="14"/>
        <v>163</v>
      </c>
      <c r="M69" s="121">
        <f t="shared" si="14"/>
        <v>1613</v>
      </c>
      <c r="N69" s="121">
        <f t="shared" si="14"/>
        <v>642</v>
      </c>
      <c r="O69" s="121">
        <f t="shared" si="14"/>
        <v>73</v>
      </c>
      <c r="P69" s="121">
        <f t="shared" si="14"/>
        <v>1406</v>
      </c>
      <c r="Q69" s="121">
        <f t="shared" si="14"/>
        <v>1047</v>
      </c>
      <c r="R69" s="123">
        <f t="shared" si="8"/>
        <v>7177</v>
      </c>
      <c r="U69" s="110" t="e">
        <f t="shared" si="10"/>
        <v>#VALUE!</v>
      </c>
    </row>
    <row r="70" spans="1:21" ht="18.75" customHeight="1">
      <c r="A70" s="366"/>
      <c r="B70" s="346" t="s">
        <v>24</v>
      </c>
      <c r="C70" s="118" t="s">
        <v>0</v>
      </c>
      <c r="D70" s="105">
        <v>2760</v>
      </c>
      <c r="E70" s="106">
        <v>0</v>
      </c>
      <c r="F70" s="107">
        <v>141</v>
      </c>
      <c r="G70" s="106">
        <v>201</v>
      </c>
      <c r="H70" s="106">
        <v>236</v>
      </c>
      <c r="I70" s="107">
        <v>188</v>
      </c>
      <c r="J70" s="106">
        <v>192</v>
      </c>
      <c r="K70" s="106">
        <v>237</v>
      </c>
      <c r="L70" s="106">
        <v>187</v>
      </c>
      <c r="M70" s="107">
        <v>225</v>
      </c>
      <c r="N70" s="106">
        <v>279</v>
      </c>
      <c r="O70" s="107">
        <v>282</v>
      </c>
      <c r="P70" s="106">
        <v>411</v>
      </c>
      <c r="Q70" s="107">
        <v>181</v>
      </c>
      <c r="R70" s="105">
        <f t="shared" si="8"/>
        <v>2760</v>
      </c>
      <c r="U70" s="110">
        <f t="shared" si="10"/>
        <v>0</v>
      </c>
    </row>
    <row r="71" spans="1:21" ht="18.75" customHeight="1">
      <c r="A71" s="382"/>
      <c r="B71" s="351"/>
      <c r="C71" s="134" t="s">
        <v>14</v>
      </c>
      <c r="D71" s="123" t="s">
        <v>285</v>
      </c>
      <c r="E71" s="132">
        <v>0</v>
      </c>
      <c r="F71" s="133">
        <v>24</v>
      </c>
      <c r="G71" s="132">
        <v>90</v>
      </c>
      <c r="H71" s="132">
        <v>69</v>
      </c>
      <c r="I71" s="133">
        <v>18</v>
      </c>
      <c r="J71" s="132">
        <v>44</v>
      </c>
      <c r="K71" s="132">
        <v>100</v>
      </c>
      <c r="L71" s="132">
        <v>83</v>
      </c>
      <c r="M71" s="133">
        <v>344</v>
      </c>
      <c r="N71" s="132">
        <v>339</v>
      </c>
      <c r="O71" s="133">
        <v>73</v>
      </c>
      <c r="P71" s="132">
        <v>504</v>
      </c>
      <c r="Q71" s="133">
        <v>168</v>
      </c>
      <c r="R71" s="123">
        <f t="shared" si="8"/>
        <v>1856</v>
      </c>
      <c r="U71" s="110" t="e">
        <f t="shared" si="10"/>
        <v>#VALUE!</v>
      </c>
    </row>
    <row r="72" spans="1:21" ht="18.75" customHeight="1">
      <c r="A72" s="357"/>
      <c r="B72" s="344" t="s">
        <v>391</v>
      </c>
      <c r="C72" s="118" t="s">
        <v>0</v>
      </c>
      <c r="D72" s="187">
        <v>5233</v>
      </c>
      <c r="E72" s="188">
        <v>100</v>
      </c>
      <c r="F72" s="189">
        <v>100</v>
      </c>
      <c r="G72" s="188">
        <v>539</v>
      </c>
      <c r="H72" s="188">
        <v>100</v>
      </c>
      <c r="I72" s="189">
        <v>100</v>
      </c>
      <c r="J72" s="188">
        <v>732</v>
      </c>
      <c r="K72" s="188">
        <v>400</v>
      </c>
      <c r="L72" s="188">
        <v>100</v>
      </c>
      <c r="M72" s="189">
        <v>100</v>
      </c>
      <c r="N72" s="188">
        <v>828</v>
      </c>
      <c r="O72" s="189">
        <v>751</v>
      </c>
      <c r="P72" s="188">
        <v>709</v>
      </c>
      <c r="Q72" s="189">
        <v>674</v>
      </c>
      <c r="R72" s="105">
        <f aca="true" t="shared" si="15" ref="R72:R110">SUM(E72:Q72)</f>
        <v>5233</v>
      </c>
      <c r="U72" s="110">
        <f t="shared" si="10"/>
        <v>0</v>
      </c>
    </row>
    <row r="73" spans="1:21" ht="18.75" customHeight="1">
      <c r="A73" s="357"/>
      <c r="B73" s="344"/>
      <c r="C73" s="119" t="s">
        <v>14</v>
      </c>
      <c r="D73" s="120" t="s">
        <v>285</v>
      </c>
      <c r="E73" s="121"/>
      <c r="F73" s="122">
        <v>5</v>
      </c>
      <c r="G73" s="121"/>
      <c r="H73" s="121">
        <v>214</v>
      </c>
      <c r="I73" s="122">
        <v>483</v>
      </c>
      <c r="J73" s="121">
        <v>692</v>
      </c>
      <c r="K73" s="121">
        <v>65</v>
      </c>
      <c r="L73" s="121">
        <v>2</v>
      </c>
      <c r="M73" s="122">
        <v>1269</v>
      </c>
      <c r="N73" s="121">
        <v>227</v>
      </c>
      <c r="O73" s="122"/>
      <c r="P73" s="121">
        <v>800</v>
      </c>
      <c r="Q73" s="122">
        <v>612</v>
      </c>
      <c r="R73" s="123">
        <f t="shared" si="15"/>
        <v>4369</v>
      </c>
      <c r="U73" s="110" t="e">
        <f t="shared" si="10"/>
        <v>#VALUE!</v>
      </c>
    </row>
    <row r="74" spans="1:21" ht="18.75" customHeight="1">
      <c r="A74" s="354"/>
      <c r="B74" s="351" t="s">
        <v>359</v>
      </c>
      <c r="C74" s="118" t="s">
        <v>0</v>
      </c>
      <c r="D74" s="105">
        <v>1321</v>
      </c>
      <c r="E74" s="106">
        <v>3</v>
      </c>
      <c r="F74" s="107">
        <v>3</v>
      </c>
      <c r="G74" s="106">
        <v>8</v>
      </c>
      <c r="H74" s="106">
        <v>0</v>
      </c>
      <c r="I74" s="107">
        <v>3</v>
      </c>
      <c r="J74" s="106">
        <v>651</v>
      </c>
      <c r="K74" s="106">
        <v>30</v>
      </c>
      <c r="L74" s="106">
        <v>18</v>
      </c>
      <c r="M74" s="107">
        <v>20</v>
      </c>
      <c r="N74" s="106">
        <v>20</v>
      </c>
      <c r="O74" s="107">
        <v>10</v>
      </c>
      <c r="P74" s="106">
        <v>555</v>
      </c>
      <c r="Q74" s="107">
        <v>0</v>
      </c>
      <c r="R74" s="105">
        <f t="shared" si="15"/>
        <v>1321</v>
      </c>
      <c r="U74" s="110">
        <f t="shared" si="10"/>
        <v>0</v>
      </c>
    </row>
    <row r="75" spans="1:21" ht="18.75" customHeight="1">
      <c r="A75" s="354"/>
      <c r="B75" s="356"/>
      <c r="C75" s="119" t="s">
        <v>14</v>
      </c>
      <c r="D75" s="120" t="s">
        <v>285</v>
      </c>
      <c r="E75" s="121"/>
      <c r="F75" s="122">
        <v>42</v>
      </c>
      <c r="G75" s="121"/>
      <c r="H75" s="121">
        <v>73</v>
      </c>
      <c r="I75" s="122">
        <v>37</v>
      </c>
      <c r="J75" s="121">
        <v>92</v>
      </c>
      <c r="K75" s="121"/>
      <c r="L75" s="121">
        <v>78</v>
      </c>
      <c r="M75" s="122"/>
      <c r="N75" s="121">
        <v>76</v>
      </c>
      <c r="O75" s="122"/>
      <c r="P75" s="121">
        <v>48</v>
      </c>
      <c r="Q75" s="122">
        <v>62</v>
      </c>
      <c r="R75" s="123">
        <f t="shared" si="15"/>
        <v>508</v>
      </c>
      <c r="U75" s="110" t="e">
        <f t="shared" si="10"/>
        <v>#VALUE!</v>
      </c>
    </row>
    <row r="76" spans="1:21" ht="18.75" customHeight="1">
      <c r="A76" s="350"/>
      <c r="B76" s="346" t="s">
        <v>34</v>
      </c>
      <c r="C76" s="118" t="s">
        <v>0</v>
      </c>
      <c r="D76" s="105">
        <v>763</v>
      </c>
      <c r="E76" s="106">
        <v>0</v>
      </c>
      <c r="F76" s="107">
        <v>0</v>
      </c>
      <c r="G76" s="106">
        <v>0</v>
      </c>
      <c r="H76" s="106">
        <v>0</v>
      </c>
      <c r="I76" s="107">
        <v>0</v>
      </c>
      <c r="J76" s="106">
        <v>60</v>
      </c>
      <c r="K76" s="106">
        <v>142</v>
      </c>
      <c r="L76" s="106">
        <v>152</v>
      </c>
      <c r="M76" s="107">
        <v>142</v>
      </c>
      <c r="N76" s="106">
        <v>110</v>
      </c>
      <c r="O76" s="107">
        <v>64</v>
      </c>
      <c r="P76" s="106">
        <v>93</v>
      </c>
      <c r="Q76" s="107">
        <v>0</v>
      </c>
      <c r="R76" s="105">
        <f t="shared" si="15"/>
        <v>763</v>
      </c>
      <c r="U76" s="110">
        <f t="shared" si="10"/>
        <v>0</v>
      </c>
    </row>
    <row r="77" spans="1:21" ht="18.75" customHeight="1">
      <c r="A77" s="350"/>
      <c r="B77" s="351"/>
      <c r="C77" s="134" t="s">
        <v>14</v>
      </c>
      <c r="D77" s="123" t="s">
        <v>285</v>
      </c>
      <c r="E77" s="132">
        <v>0</v>
      </c>
      <c r="F77" s="133">
        <v>0</v>
      </c>
      <c r="G77" s="132">
        <v>0</v>
      </c>
      <c r="H77" s="132">
        <v>0</v>
      </c>
      <c r="I77" s="133">
        <v>0</v>
      </c>
      <c r="J77" s="132">
        <v>0</v>
      </c>
      <c r="K77" s="132">
        <v>0</v>
      </c>
      <c r="L77" s="132">
        <v>0</v>
      </c>
      <c r="M77" s="133">
        <v>0</v>
      </c>
      <c r="N77" s="132">
        <v>0</v>
      </c>
      <c r="O77" s="133">
        <v>0</v>
      </c>
      <c r="P77" s="132">
        <v>54</v>
      </c>
      <c r="Q77" s="133">
        <v>0</v>
      </c>
      <c r="R77" s="123">
        <f t="shared" si="15"/>
        <v>54</v>
      </c>
      <c r="U77" s="110" t="e">
        <f t="shared" si="10"/>
        <v>#VALUE!</v>
      </c>
    </row>
    <row r="78" spans="1:21" ht="18.75" customHeight="1">
      <c r="A78" s="357"/>
      <c r="B78" s="344" t="s">
        <v>392</v>
      </c>
      <c r="C78" s="118" t="s">
        <v>0</v>
      </c>
      <c r="D78" s="187">
        <v>567</v>
      </c>
      <c r="E78" s="188">
        <v>0</v>
      </c>
      <c r="F78" s="189">
        <v>167</v>
      </c>
      <c r="G78" s="188">
        <v>0</v>
      </c>
      <c r="H78" s="188">
        <v>0</v>
      </c>
      <c r="I78" s="189">
        <v>0</v>
      </c>
      <c r="J78" s="188">
        <v>0</v>
      </c>
      <c r="K78" s="188">
        <v>0</v>
      </c>
      <c r="L78" s="188">
        <v>0</v>
      </c>
      <c r="M78" s="189">
        <v>0</v>
      </c>
      <c r="N78" s="188">
        <v>0</v>
      </c>
      <c r="O78" s="189">
        <v>0</v>
      </c>
      <c r="P78" s="188">
        <v>0</v>
      </c>
      <c r="Q78" s="189">
        <v>400</v>
      </c>
      <c r="R78" s="105">
        <f t="shared" si="15"/>
        <v>567</v>
      </c>
      <c r="U78" s="110">
        <f aca="true" t="shared" si="16" ref="U78:U115">D78-R78</f>
        <v>0</v>
      </c>
    </row>
    <row r="79" spans="1:21" ht="18.75" customHeight="1">
      <c r="A79" s="358"/>
      <c r="B79" s="344"/>
      <c r="C79" s="119" t="s">
        <v>14</v>
      </c>
      <c r="D79" s="120" t="s">
        <v>285</v>
      </c>
      <c r="E79" s="121"/>
      <c r="F79" s="122">
        <v>32</v>
      </c>
      <c r="G79" s="121"/>
      <c r="H79" s="121"/>
      <c r="I79" s="122">
        <v>44</v>
      </c>
      <c r="J79" s="121">
        <v>32</v>
      </c>
      <c r="K79" s="121">
        <v>77</v>
      </c>
      <c r="L79" s="121"/>
      <c r="M79" s="122"/>
      <c r="N79" s="121"/>
      <c r="O79" s="122"/>
      <c r="P79" s="121"/>
      <c r="Q79" s="122">
        <v>205</v>
      </c>
      <c r="R79" s="123">
        <f t="shared" si="15"/>
        <v>390</v>
      </c>
      <c r="U79" s="110" t="e">
        <f t="shared" si="16"/>
        <v>#VALUE!</v>
      </c>
    </row>
    <row r="80" spans="1:21" ht="18.75" customHeight="1">
      <c r="A80" s="335" t="s">
        <v>150</v>
      </c>
      <c r="B80" s="336"/>
      <c r="C80" s="118" t="s">
        <v>0</v>
      </c>
      <c r="D80" s="105">
        <f>SUM(D82)</f>
        <v>90</v>
      </c>
      <c r="E80" s="106">
        <f aca="true" t="shared" si="17" ref="E80:Q81">SUM(E82)</f>
        <v>0</v>
      </c>
      <c r="F80" s="107">
        <f t="shared" si="17"/>
        <v>0</v>
      </c>
      <c r="G80" s="106">
        <f t="shared" si="17"/>
        <v>0</v>
      </c>
      <c r="H80" s="106">
        <f t="shared" si="17"/>
        <v>0</v>
      </c>
      <c r="I80" s="107">
        <f t="shared" si="17"/>
        <v>0</v>
      </c>
      <c r="J80" s="106">
        <f t="shared" si="17"/>
        <v>0</v>
      </c>
      <c r="K80" s="106">
        <f t="shared" si="17"/>
        <v>0</v>
      </c>
      <c r="L80" s="106">
        <f t="shared" si="17"/>
        <v>45</v>
      </c>
      <c r="M80" s="107">
        <f t="shared" si="17"/>
        <v>0</v>
      </c>
      <c r="N80" s="106">
        <f t="shared" si="17"/>
        <v>0</v>
      </c>
      <c r="O80" s="107">
        <f t="shared" si="17"/>
        <v>45</v>
      </c>
      <c r="P80" s="106">
        <f t="shared" si="17"/>
        <v>0</v>
      </c>
      <c r="Q80" s="107">
        <f t="shared" si="17"/>
        <v>0</v>
      </c>
      <c r="R80" s="105">
        <f t="shared" si="15"/>
        <v>90</v>
      </c>
      <c r="U80" s="110">
        <f t="shared" si="16"/>
        <v>0</v>
      </c>
    </row>
    <row r="81" spans="1:21" ht="18.75" customHeight="1">
      <c r="A81" s="337"/>
      <c r="B81" s="336"/>
      <c r="C81" s="119" t="s">
        <v>14</v>
      </c>
      <c r="D81" s="120" t="s">
        <v>285</v>
      </c>
      <c r="E81" s="121">
        <f t="shared" si="17"/>
        <v>0</v>
      </c>
      <c r="F81" s="122">
        <f t="shared" si="17"/>
        <v>0</v>
      </c>
      <c r="G81" s="121">
        <f t="shared" si="17"/>
        <v>0</v>
      </c>
      <c r="H81" s="121">
        <f t="shared" si="17"/>
        <v>0</v>
      </c>
      <c r="I81" s="122">
        <f t="shared" si="17"/>
        <v>0</v>
      </c>
      <c r="J81" s="121">
        <f t="shared" si="17"/>
        <v>0</v>
      </c>
      <c r="K81" s="121">
        <f t="shared" si="17"/>
        <v>0</v>
      </c>
      <c r="L81" s="121">
        <f t="shared" si="17"/>
        <v>0</v>
      </c>
      <c r="M81" s="122">
        <f t="shared" si="17"/>
        <v>27</v>
      </c>
      <c r="N81" s="121">
        <f t="shared" si="17"/>
        <v>0</v>
      </c>
      <c r="O81" s="122">
        <f t="shared" si="17"/>
        <v>0</v>
      </c>
      <c r="P81" s="121">
        <f t="shared" si="17"/>
        <v>0</v>
      </c>
      <c r="Q81" s="122">
        <f t="shared" si="17"/>
        <v>0</v>
      </c>
      <c r="R81" s="123">
        <f t="shared" si="15"/>
        <v>27</v>
      </c>
      <c r="U81" s="110" t="e">
        <f t="shared" si="16"/>
        <v>#VALUE!</v>
      </c>
    </row>
    <row r="82" spans="1:21" ht="18.75" customHeight="1">
      <c r="A82" s="371"/>
      <c r="B82" s="346" t="s">
        <v>34</v>
      </c>
      <c r="C82" s="118" t="s">
        <v>0</v>
      </c>
      <c r="D82" s="105">
        <v>90</v>
      </c>
      <c r="E82" s="106">
        <v>0</v>
      </c>
      <c r="F82" s="107">
        <v>0</v>
      </c>
      <c r="G82" s="106">
        <v>0</v>
      </c>
      <c r="H82" s="106">
        <v>0</v>
      </c>
      <c r="I82" s="107">
        <v>0</v>
      </c>
      <c r="J82" s="106">
        <v>0</v>
      </c>
      <c r="K82" s="106">
        <v>0</v>
      </c>
      <c r="L82" s="106">
        <v>45</v>
      </c>
      <c r="M82" s="107">
        <v>0</v>
      </c>
      <c r="N82" s="106">
        <v>0</v>
      </c>
      <c r="O82" s="107">
        <v>45</v>
      </c>
      <c r="P82" s="106">
        <v>0</v>
      </c>
      <c r="Q82" s="107">
        <v>0</v>
      </c>
      <c r="R82" s="105">
        <f t="shared" si="15"/>
        <v>90</v>
      </c>
      <c r="U82" s="110">
        <f t="shared" si="16"/>
        <v>0</v>
      </c>
    </row>
    <row r="83" spans="1:21" ht="18.75" customHeight="1">
      <c r="A83" s="372"/>
      <c r="B83" s="346"/>
      <c r="C83" s="119" t="s">
        <v>14</v>
      </c>
      <c r="D83" s="120" t="s">
        <v>285</v>
      </c>
      <c r="E83" s="121"/>
      <c r="F83" s="122"/>
      <c r="G83" s="121"/>
      <c r="H83" s="121"/>
      <c r="I83" s="122"/>
      <c r="J83" s="121"/>
      <c r="K83" s="121"/>
      <c r="L83" s="121"/>
      <c r="M83" s="122">
        <v>27</v>
      </c>
      <c r="N83" s="121"/>
      <c r="O83" s="122"/>
      <c r="P83" s="121"/>
      <c r="Q83" s="122"/>
      <c r="R83" s="123">
        <f t="shared" si="15"/>
        <v>27</v>
      </c>
      <c r="U83" s="110" t="e">
        <f t="shared" si="16"/>
        <v>#VALUE!</v>
      </c>
    </row>
    <row r="84" spans="1:21" ht="18.75" customHeight="1">
      <c r="A84" s="335" t="s">
        <v>77</v>
      </c>
      <c r="B84" s="336"/>
      <c r="C84" s="118" t="s">
        <v>0</v>
      </c>
      <c r="D84" s="105">
        <f aca="true" t="shared" si="18" ref="D84:Q85">SUM(D86,D88,D90,D92)</f>
        <v>24985</v>
      </c>
      <c r="E84" s="106">
        <f t="shared" si="18"/>
        <v>249.925</v>
      </c>
      <c r="F84" s="107">
        <f t="shared" si="18"/>
        <v>1843.375</v>
      </c>
      <c r="G84" s="106">
        <f t="shared" si="18"/>
        <v>2390.35</v>
      </c>
      <c r="H84" s="106">
        <f t="shared" si="18"/>
        <v>2442.87</v>
      </c>
      <c r="I84" s="107">
        <f t="shared" si="18"/>
        <v>2582.025</v>
      </c>
      <c r="J84" s="106">
        <f t="shared" si="18"/>
        <v>2097.135</v>
      </c>
      <c r="K84" s="106">
        <f t="shared" si="18"/>
        <v>2217.4300000000003</v>
      </c>
      <c r="L84" s="106">
        <f t="shared" si="18"/>
        <v>1882.615</v>
      </c>
      <c r="M84" s="107">
        <f t="shared" si="18"/>
        <v>2624.48</v>
      </c>
      <c r="N84" s="106">
        <f t="shared" si="18"/>
        <v>2574.5950000000003</v>
      </c>
      <c r="O84" s="107">
        <f t="shared" si="18"/>
        <v>1805.2</v>
      </c>
      <c r="P84" s="106">
        <f t="shared" si="18"/>
        <v>1572.5</v>
      </c>
      <c r="Q84" s="107">
        <f t="shared" si="18"/>
        <v>702.5</v>
      </c>
      <c r="R84" s="105">
        <f t="shared" si="15"/>
        <v>24985.000000000004</v>
      </c>
      <c r="U84" s="110">
        <f t="shared" si="16"/>
        <v>0</v>
      </c>
    </row>
    <row r="85" spans="1:21" ht="18.75" customHeight="1">
      <c r="A85" s="337"/>
      <c r="B85" s="336"/>
      <c r="C85" s="119" t="s">
        <v>14</v>
      </c>
      <c r="D85" s="120" t="s">
        <v>285</v>
      </c>
      <c r="E85" s="121">
        <f t="shared" si="18"/>
        <v>0</v>
      </c>
      <c r="F85" s="122">
        <f t="shared" si="18"/>
        <v>2021</v>
      </c>
      <c r="G85" s="121">
        <f t="shared" si="18"/>
        <v>1638</v>
      </c>
      <c r="H85" s="121">
        <f t="shared" si="18"/>
        <v>1829</v>
      </c>
      <c r="I85" s="122">
        <f t="shared" si="18"/>
        <v>2133</v>
      </c>
      <c r="J85" s="121">
        <f t="shared" si="18"/>
        <v>1619</v>
      </c>
      <c r="K85" s="121">
        <f t="shared" si="18"/>
        <v>1053</v>
      </c>
      <c r="L85" s="121">
        <f t="shared" si="18"/>
        <v>1552</v>
      </c>
      <c r="M85" s="122">
        <f t="shared" si="18"/>
        <v>2435</v>
      </c>
      <c r="N85" s="121">
        <f t="shared" si="18"/>
        <v>1583</v>
      </c>
      <c r="O85" s="122">
        <f t="shared" si="18"/>
        <v>2407</v>
      </c>
      <c r="P85" s="121">
        <f t="shared" si="18"/>
        <v>1506</v>
      </c>
      <c r="Q85" s="122">
        <f t="shared" si="18"/>
        <v>1000</v>
      </c>
      <c r="R85" s="123">
        <f t="shared" si="15"/>
        <v>20776</v>
      </c>
      <c r="U85" s="110" t="e">
        <f t="shared" si="16"/>
        <v>#VALUE!</v>
      </c>
    </row>
    <row r="86" spans="1:21" ht="18.75" customHeight="1">
      <c r="A86" s="354"/>
      <c r="B86" s="346" t="s">
        <v>24</v>
      </c>
      <c r="C86" s="118" t="s">
        <v>0</v>
      </c>
      <c r="D86" s="105">
        <v>1078</v>
      </c>
      <c r="E86" s="106">
        <v>0</v>
      </c>
      <c r="F86" s="107">
        <v>35</v>
      </c>
      <c r="G86" s="106">
        <v>113</v>
      </c>
      <c r="H86" s="106">
        <v>41</v>
      </c>
      <c r="I86" s="107">
        <v>129</v>
      </c>
      <c r="J86" s="106">
        <v>106</v>
      </c>
      <c r="K86" s="106">
        <v>26</v>
      </c>
      <c r="L86" s="106">
        <v>197</v>
      </c>
      <c r="M86" s="107">
        <v>85</v>
      </c>
      <c r="N86" s="106">
        <v>181</v>
      </c>
      <c r="O86" s="107">
        <v>35</v>
      </c>
      <c r="P86" s="106">
        <v>107</v>
      </c>
      <c r="Q86" s="107">
        <v>23</v>
      </c>
      <c r="R86" s="105">
        <f t="shared" si="15"/>
        <v>1078</v>
      </c>
      <c r="U86" s="110">
        <f t="shared" si="16"/>
        <v>0</v>
      </c>
    </row>
    <row r="87" spans="1:21" ht="18.75" customHeight="1">
      <c r="A87" s="354"/>
      <c r="B87" s="346"/>
      <c r="C87" s="119" t="s">
        <v>14</v>
      </c>
      <c r="D87" s="120" t="s">
        <v>285</v>
      </c>
      <c r="E87" s="121">
        <v>0</v>
      </c>
      <c r="F87" s="122">
        <v>117</v>
      </c>
      <c r="G87" s="121">
        <v>0</v>
      </c>
      <c r="H87" s="121">
        <v>76</v>
      </c>
      <c r="I87" s="122">
        <v>0</v>
      </c>
      <c r="J87" s="121">
        <v>27</v>
      </c>
      <c r="K87" s="121">
        <v>30</v>
      </c>
      <c r="L87" s="121">
        <v>0</v>
      </c>
      <c r="M87" s="122">
        <v>117</v>
      </c>
      <c r="N87" s="121">
        <v>122</v>
      </c>
      <c r="O87" s="122">
        <v>1</v>
      </c>
      <c r="P87" s="121">
        <v>51</v>
      </c>
      <c r="Q87" s="122">
        <v>2</v>
      </c>
      <c r="R87" s="123">
        <f t="shared" si="15"/>
        <v>543</v>
      </c>
      <c r="U87" s="110" t="e">
        <f t="shared" si="16"/>
        <v>#VALUE!</v>
      </c>
    </row>
    <row r="88" spans="1:21" ht="18.75" customHeight="1">
      <c r="A88" s="352"/>
      <c r="B88" s="351" t="s">
        <v>360</v>
      </c>
      <c r="C88" s="118" t="s">
        <v>0</v>
      </c>
      <c r="D88" s="105">
        <v>6724</v>
      </c>
      <c r="E88" s="106">
        <v>50</v>
      </c>
      <c r="F88" s="107">
        <v>461</v>
      </c>
      <c r="G88" s="106">
        <v>570</v>
      </c>
      <c r="H88" s="106">
        <v>863</v>
      </c>
      <c r="I88" s="107">
        <v>860</v>
      </c>
      <c r="J88" s="106">
        <v>977</v>
      </c>
      <c r="K88" s="106">
        <v>751</v>
      </c>
      <c r="L88" s="106">
        <v>568</v>
      </c>
      <c r="M88" s="107">
        <v>467</v>
      </c>
      <c r="N88" s="106">
        <v>541</v>
      </c>
      <c r="O88" s="107">
        <v>292</v>
      </c>
      <c r="P88" s="106">
        <v>261</v>
      </c>
      <c r="Q88" s="107">
        <v>63</v>
      </c>
      <c r="R88" s="105">
        <f t="shared" si="15"/>
        <v>6724</v>
      </c>
      <c r="U88" s="110">
        <f t="shared" si="16"/>
        <v>0</v>
      </c>
    </row>
    <row r="89" spans="1:21" ht="18.75" customHeight="1">
      <c r="A89" s="352"/>
      <c r="B89" s="356"/>
      <c r="C89" s="119" t="s">
        <v>14</v>
      </c>
      <c r="D89" s="120" t="s">
        <v>285</v>
      </c>
      <c r="E89" s="121"/>
      <c r="F89" s="122">
        <v>766</v>
      </c>
      <c r="G89" s="121">
        <v>614</v>
      </c>
      <c r="H89" s="121">
        <v>640</v>
      </c>
      <c r="I89" s="122">
        <v>698</v>
      </c>
      <c r="J89" s="121">
        <v>722</v>
      </c>
      <c r="K89" s="121">
        <v>434</v>
      </c>
      <c r="L89" s="121">
        <v>517</v>
      </c>
      <c r="M89" s="122">
        <v>328</v>
      </c>
      <c r="N89" s="121">
        <v>450</v>
      </c>
      <c r="O89" s="122">
        <v>425</v>
      </c>
      <c r="P89" s="121">
        <v>325</v>
      </c>
      <c r="Q89" s="122">
        <v>260</v>
      </c>
      <c r="R89" s="123">
        <f t="shared" si="15"/>
        <v>6179</v>
      </c>
      <c r="U89" s="110" t="e">
        <f t="shared" si="16"/>
        <v>#VALUE!</v>
      </c>
    </row>
    <row r="90" spans="1:21" ht="18.75" customHeight="1">
      <c r="A90" s="352"/>
      <c r="B90" s="351" t="s">
        <v>361</v>
      </c>
      <c r="C90" s="118" t="s">
        <v>0</v>
      </c>
      <c r="D90" s="105">
        <v>15324</v>
      </c>
      <c r="E90" s="106">
        <v>109.925</v>
      </c>
      <c r="F90" s="107">
        <v>1147.375</v>
      </c>
      <c r="G90" s="106">
        <v>1707.35</v>
      </c>
      <c r="H90" s="106">
        <v>1250.87</v>
      </c>
      <c r="I90" s="107">
        <v>1403.025</v>
      </c>
      <c r="J90" s="106">
        <v>1014.135</v>
      </c>
      <c r="K90" s="106">
        <v>1254.43</v>
      </c>
      <c r="L90" s="106">
        <v>1117.615</v>
      </c>
      <c r="M90" s="107">
        <v>1982.48</v>
      </c>
      <c r="N90" s="106">
        <v>1428.595</v>
      </c>
      <c r="O90" s="107">
        <v>1285.2</v>
      </c>
      <c r="P90" s="106">
        <v>1006.5</v>
      </c>
      <c r="Q90" s="107">
        <v>616.5</v>
      </c>
      <c r="R90" s="105">
        <f t="shared" si="15"/>
        <v>15324</v>
      </c>
      <c r="U90" s="110">
        <f t="shared" si="16"/>
        <v>0</v>
      </c>
    </row>
    <row r="91" spans="1:21" ht="18.75" customHeight="1">
      <c r="A91" s="352"/>
      <c r="B91" s="356"/>
      <c r="C91" s="119" t="s">
        <v>14</v>
      </c>
      <c r="D91" s="120" t="s">
        <v>285</v>
      </c>
      <c r="E91" s="121"/>
      <c r="F91" s="122">
        <v>1081</v>
      </c>
      <c r="G91" s="121">
        <v>1024</v>
      </c>
      <c r="H91" s="121">
        <v>1113</v>
      </c>
      <c r="I91" s="122">
        <v>1435</v>
      </c>
      <c r="J91" s="121">
        <v>644</v>
      </c>
      <c r="K91" s="121">
        <v>589</v>
      </c>
      <c r="L91" s="121">
        <v>1007</v>
      </c>
      <c r="M91" s="122">
        <v>1934</v>
      </c>
      <c r="N91" s="121">
        <v>930</v>
      </c>
      <c r="O91" s="122">
        <v>1913</v>
      </c>
      <c r="P91" s="121">
        <v>1048</v>
      </c>
      <c r="Q91" s="122">
        <v>485</v>
      </c>
      <c r="R91" s="123">
        <f t="shared" si="15"/>
        <v>13203</v>
      </c>
      <c r="U91" s="110" t="e">
        <f t="shared" si="16"/>
        <v>#VALUE!</v>
      </c>
    </row>
    <row r="92" spans="1:21" ht="18.75" customHeight="1">
      <c r="A92" s="352"/>
      <c r="B92" s="351" t="s">
        <v>34</v>
      </c>
      <c r="C92" s="118" t="s">
        <v>0</v>
      </c>
      <c r="D92" s="105">
        <v>1859</v>
      </c>
      <c r="E92" s="106">
        <v>90</v>
      </c>
      <c r="F92" s="107">
        <v>200</v>
      </c>
      <c r="G92" s="106">
        <v>0</v>
      </c>
      <c r="H92" s="106">
        <v>288</v>
      </c>
      <c r="I92" s="107">
        <v>190</v>
      </c>
      <c r="J92" s="106">
        <v>0</v>
      </c>
      <c r="K92" s="106">
        <v>186</v>
      </c>
      <c r="L92" s="106">
        <v>0</v>
      </c>
      <c r="M92" s="107">
        <v>90</v>
      </c>
      <c r="N92" s="106">
        <v>424</v>
      </c>
      <c r="O92" s="107">
        <v>193</v>
      </c>
      <c r="P92" s="106">
        <v>198</v>
      </c>
      <c r="Q92" s="107">
        <v>0</v>
      </c>
      <c r="R92" s="105">
        <f t="shared" si="15"/>
        <v>1859</v>
      </c>
      <c r="U92" s="110">
        <f t="shared" si="16"/>
        <v>0</v>
      </c>
    </row>
    <row r="93" spans="1:21" ht="18.75" customHeight="1">
      <c r="A93" s="352"/>
      <c r="B93" s="356"/>
      <c r="C93" s="119" t="s">
        <v>14</v>
      </c>
      <c r="D93" s="120" t="s">
        <v>285</v>
      </c>
      <c r="E93" s="121">
        <v>0</v>
      </c>
      <c r="F93" s="122">
        <v>57</v>
      </c>
      <c r="G93" s="121">
        <v>0</v>
      </c>
      <c r="H93" s="121">
        <v>0</v>
      </c>
      <c r="I93" s="122">
        <v>0</v>
      </c>
      <c r="J93" s="121">
        <v>226</v>
      </c>
      <c r="K93" s="121">
        <v>0</v>
      </c>
      <c r="L93" s="121">
        <v>28</v>
      </c>
      <c r="M93" s="122">
        <v>56</v>
      </c>
      <c r="N93" s="121">
        <v>81</v>
      </c>
      <c r="O93" s="122">
        <v>68</v>
      </c>
      <c r="P93" s="121">
        <v>82</v>
      </c>
      <c r="Q93" s="122">
        <v>253</v>
      </c>
      <c r="R93" s="123">
        <f t="shared" si="15"/>
        <v>851</v>
      </c>
      <c r="U93" s="110" t="e">
        <f t="shared" si="16"/>
        <v>#VALUE!</v>
      </c>
    </row>
    <row r="94" spans="1:21" ht="18.75" customHeight="1">
      <c r="A94" s="335" t="s">
        <v>124</v>
      </c>
      <c r="B94" s="336"/>
      <c r="C94" s="118" t="s">
        <v>0</v>
      </c>
      <c r="D94" s="105">
        <f aca="true" t="shared" si="19" ref="D94:Q95">SUM(D96,D98,D100)</f>
        <v>161073</v>
      </c>
      <c r="E94" s="106">
        <f t="shared" si="19"/>
        <v>1882</v>
      </c>
      <c r="F94" s="107">
        <f t="shared" si="19"/>
        <v>3050</v>
      </c>
      <c r="G94" s="106">
        <f t="shared" si="19"/>
        <v>4749</v>
      </c>
      <c r="H94" s="106">
        <f t="shared" si="19"/>
        <v>16268</v>
      </c>
      <c r="I94" s="107">
        <f t="shared" si="19"/>
        <v>18812</v>
      </c>
      <c r="J94" s="106">
        <f t="shared" si="19"/>
        <v>13173</v>
      </c>
      <c r="K94" s="106">
        <f t="shared" si="19"/>
        <v>27492</v>
      </c>
      <c r="L94" s="106">
        <f t="shared" si="19"/>
        <v>7915</v>
      </c>
      <c r="M94" s="107">
        <f t="shared" si="19"/>
        <v>21493</v>
      </c>
      <c r="N94" s="106">
        <f t="shared" si="19"/>
        <v>9736</v>
      </c>
      <c r="O94" s="107">
        <f t="shared" si="19"/>
        <v>9976</v>
      </c>
      <c r="P94" s="106">
        <f t="shared" si="19"/>
        <v>14484</v>
      </c>
      <c r="Q94" s="107">
        <f t="shared" si="19"/>
        <v>12043</v>
      </c>
      <c r="R94" s="105">
        <f t="shared" si="15"/>
        <v>161073</v>
      </c>
      <c r="U94" s="110">
        <f t="shared" si="16"/>
        <v>0</v>
      </c>
    </row>
    <row r="95" spans="1:21" ht="18.75" customHeight="1">
      <c r="A95" s="337"/>
      <c r="B95" s="336"/>
      <c r="C95" s="119" t="s">
        <v>14</v>
      </c>
      <c r="D95" s="120" t="s">
        <v>285</v>
      </c>
      <c r="E95" s="121">
        <f t="shared" si="19"/>
        <v>0</v>
      </c>
      <c r="F95" s="122">
        <f t="shared" si="19"/>
        <v>2972</v>
      </c>
      <c r="G95" s="121">
        <f t="shared" si="19"/>
        <v>6434</v>
      </c>
      <c r="H95" s="121">
        <f t="shared" si="19"/>
        <v>6101</v>
      </c>
      <c r="I95" s="122">
        <f t="shared" si="19"/>
        <v>6283</v>
      </c>
      <c r="J95" s="121">
        <f t="shared" si="19"/>
        <v>7149</v>
      </c>
      <c r="K95" s="121">
        <f t="shared" si="19"/>
        <v>12398</v>
      </c>
      <c r="L95" s="121">
        <f t="shared" si="19"/>
        <v>12362</v>
      </c>
      <c r="M95" s="122">
        <f t="shared" si="19"/>
        <v>11093</v>
      </c>
      <c r="N95" s="121">
        <f t="shared" si="19"/>
        <v>8288</v>
      </c>
      <c r="O95" s="122">
        <f t="shared" si="19"/>
        <v>14178</v>
      </c>
      <c r="P95" s="121">
        <f t="shared" si="19"/>
        <v>20480</v>
      </c>
      <c r="Q95" s="122">
        <f t="shared" si="19"/>
        <v>33505</v>
      </c>
      <c r="R95" s="123">
        <f t="shared" si="15"/>
        <v>141243</v>
      </c>
      <c r="U95" s="110" t="e">
        <f t="shared" si="16"/>
        <v>#VALUE!</v>
      </c>
    </row>
    <row r="96" spans="1:21" ht="18.75" customHeight="1">
      <c r="A96" s="354"/>
      <c r="B96" s="346" t="s">
        <v>24</v>
      </c>
      <c r="C96" s="118" t="s">
        <v>0</v>
      </c>
      <c r="D96" s="105">
        <v>155645</v>
      </c>
      <c r="E96" s="105">
        <v>1823</v>
      </c>
      <c r="F96" s="105">
        <v>2995</v>
      </c>
      <c r="G96" s="105">
        <v>4495</v>
      </c>
      <c r="H96" s="105">
        <v>16034</v>
      </c>
      <c r="I96" s="105">
        <v>18750</v>
      </c>
      <c r="J96" s="105">
        <v>12898</v>
      </c>
      <c r="K96" s="105">
        <v>26107</v>
      </c>
      <c r="L96" s="105">
        <v>7643</v>
      </c>
      <c r="M96" s="105">
        <v>19276</v>
      </c>
      <c r="N96" s="105">
        <v>9563</v>
      </c>
      <c r="O96" s="105">
        <v>9777</v>
      </c>
      <c r="P96" s="105">
        <v>14447</v>
      </c>
      <c r="Q96" s="105">
        <v>11837</v>
      </c>
      <c r="R96" s="105">
        <f>SUM(E96:Q96)</f>
        <v>155645</v>
      </c>
      <c r="U96" s="110">
        <f t="shared" si="16"/>
        <v>0</v>
      </c>
    </row>
    <row r="97" spans="1:21" ht="18.75" customHeight="1">
      <c r="A97" s="354"/>
      <c r="B97" s="346"/>
      <c r="C97" s="119" t="s">
        <v>14</v>
      </c>
      <c r="D97" s="160" t="s">
        <v>285</v>
      </c>
      <c r="E97" s="161"/>
      <c r="F97" s="162">
        <v>2971</v>
      </c>
      <c r="G97" s="121">
        <v>6412</v>
      </c>
      <c r="H97" s="121">
        <v>6101</v>
      </c>
      <c r="I97" s="122">
        <v>6283</v>
      </c>
      <c r="J97" s="121">
        <v>7121</v>
      </c>
      <c r="K97" s="121">
        <v>12394</v>
      </c>
      <c r="L97" s="121">
        <v>12286</v>
      </c>
      <c r="M97" s="122">
        <v>11091</v>
      </c>
      <c r="N97" s="121">
        <v>8136</v>
      </c>
      <c r="O97" s="122">
        <v>14114</v>
      </c>
      <c r="P97" s="121">
        <v>20197</v>
      </c>
      <c r="Q97" s="122">
        <v>33060</v>
      </c>
      <c r="R97" s="123">
        <f t="shared" si="15"/>
        <v>140166</v>
      </c>
      <c r="U97" s="110" t="e">
        <f t="shared" si="16"/>
        <v>#VALUE!</v>
      </c>
    </row>
    <row r="98" spans="1:21" ht="18.75" customHeight="1">
      <c r="A98" s="352"/>
      <c r="B98" s="351" t="s">
        <v>362</v>
      </c>
      <c r="C98" s="118" t="s">
        <v>0</v>
      </c>
      <c r="D98" s="187">
        <v>290</v>
      </c>
      <c r="E98" s="188">
        <v>0</v>
      </c>
      <c r="F98" s="189">
        <v>0</v>
      </c>
      <c r="G98" s="188">
        <v>0</v>
      </c>
      <c r="H98" s="188">
        <v>0</v>
      </c>
      <c r="I98" s="189">
        <v>0</v>
      </c>
      <c r="J98" s="188">
        <v>180</v>
      </c>
      <c r="K98" s="188">
        <v>96</v>
      </c>
      <c r="L98" s="188">
        <v>12</v>
      </c>
      <c r="M98" s="189">
        <v>2</v>
      </c>
      <c r="N98" s="188">
        <v>0</v>
      </c>
      <c r="O98" s="189">
        <v>0</v>
      </c>
      <c r="P98" s="188">
        <v>0</v>
      </c>
      <c r="Q98" s="189">
        <v>0</v>
      </c>
      <c r="R98" s="105">
        <f t="shared" si="15"/>
        <v>290</v>
      </c>
      <c r="U98" s="110">
        <f t="shared" si="16"/>
        <v>0</v>
      </c>
    </row>
    <row r="99" spans="1:21" ht="18.75" customHeight="1">
      <c r="A99" s="352"/>
      <c r="B99" s="356"/>
      <c r="C99" s="119" t="s">
        <v>14</v>
      </c>
      <c r="D99" s="120" t="s">
        <v>285</v>
      </c>
      <c r="E99" s="121"/>
      <c r="F99" s="122"/>
      <c r="G99" s="121"/>
      <c r="H99" s="121"/>
      <c r="I99" s="122"/>
      <c r="J99" s="121"/>
      <c r="K99" s="121"/>
      <c r="L99" s="121">
        <v>71</v>
      </c>
      <c r="M99" s="122"/>
      <c r="N99" s="121">
        <v>114</v>
      </c>
      <c r="O99" s="122"/>
      <c r="P99" s="121">
        <v>14</v>
      </c>
      <c r="Q99" s="122">
        <v>82</v>
      </c>
      <c r="R99" s="123">
        <f t="shared" si="15"/>
        <v>281</v>
      </c>
      <c r="U99" s="110" t="e">
        <f t="shared" si="16"/>
        <v>#VALUE!</v>
      </c>
    </row>
    <row r="100" spans="1:21" ht="18.75" customHeight="1">
      <c r="A100" s="352"/>
      <c r="B100" s="346" t="s">
        <v>34</v>
      </c>
      <c r="C100" s="118" t="s">
        <v>0</v>
      </c>
      <c r="D100" s="105">
        <v>5138</v>
      </c>
      <c r="E100" s="106">
        <v>59</v>
      </c>
      <c r="F100" s="107">
        <v>55</v>
      </c>
      <c r="G100" s="106">
        <v>254</v>
      </c>
      <c r="H100" s="106">
        <v>234</v>
      </c>
      <c r="I100" s="107">
        <v>62</v>
      </c>
      <c r="J100" s="106">
        <v>95</v>
      </c>
      <c r="K100" s="106">
        <v>1289</v>
      </c>
      <c r="L100" s="106">
        <v>260</v>
      </c>
      <c r="M100" s="107">
        <v>2215</v>
      </c>
      <c r="N100" s="106">
        <v>173</v>
      </c>
      <c r="O100" s="107">
        <v>199</v>
      </c>
      <c r="P100" s="106">
        <v>37</v>
      </c>
      <c r="Q100" s="107">
        <v>206</v>
      </c>
      <c r="R100" s="105">
        <f t="shared" si="15"/>
        <v>5138</v>
      </c>
      <c r="U100" s="110">
        <f t="shared" si="16"/>
        <v>0</v>
      </c>
    </row>
    <row r="101" spans="1:21" ht="18.75" customHeight="1">
      <c r="A101" s="352"/>
      <c r="B101" s="351"/>
      <c r="C101" s="134" t="s">
        <v>14</v>
      </c>
      <c r="D101" s="123" t="s">
        <v>285</v>
      </c>
      <c r="E101" s="132">
        <v>0</v>
      </c>
      <c r="F101" s="133">
        <v>1</v>
      </c>
      <c r="G101" s="132">
        <v>22</v>
      </c>
      <c r="H101" s="132">
        <v>0</v>
      </c>
      <c r="I101" s="133">
        <v>0</v>
      </c>
      <c r="J101" s="132">
        <v>28</v>
      </c>
      <c r="K101" s="132">
        <v>4</v>
      </c>
      <c r="L101" s="132">
        <v>5</v>
      </c>
      <c r="M101" s="133">
        <v>2</v>
      </c>
      <c r="N101" s="132">
        <v>38</v>
      </c>
      <c r="O101" s="133">
        <v>64</v>
      </c>
      <c r="P101" s="132">
        <v>269</v>
      </c>
      <c r="Q101" s="133">
        <v>363</v>
      </c>
      <c r="R101" s="123">
        <f t="shared" si="15"/>
        <v>796</v>
      </c>
      <c r="U101" s="110" t="e">
        <f t="shared" si="16"/>
        <v>#VALUE!</v>
      </c>
    </row>
    <row r="102" spans="1:21" ht="18.75" customHeight="1">
      <c r="A102" s="335" t="s">
        <v>81</v>
      </c>
      <c r="B102" s="336"/>
      <c r="C102" s="118" t="s">
        <v>0</v>
      </c>
      <c r="D102" s="105">
        <f>SUM(D104,D106)</f>
        <v>4941</v>
      </c>
      <c r="E102" s="106">
        <f aca="true" t="shared" si="20" ref="E102:Q103">SUM(E104,E106)</f>
        <v>49</v>
      </c>
      <c r="F102" s="107">
        <f t="shared" si="20"/>
        <v>200</v>
      </c>
      <c r="G102" s="106">
        <f t="shared" si="20"/>
        <v>200</v>
      </c>
      <c r="H102" s="106">
        <f t="shared" si="20"/>
        <v>248</v>
      </c>
      <c r="I102" s="107">
        <f t="shared" si="20"/>
        <v>200</v>
      </c>
      <c r="J102" s="106">
        <f t="shared" si="20"/>
        <v>263</v>
      </c>
      <c r="K102" s="106">
        <f t="shared" si="20"/>
        <v>248</v>
      </c>
      <c r="L102" s="106">
        <f t="shared" si="20"/>
        <v>200</v>
      </c>
      <c r="M102" s="107">
        <f t="shared" si="20"/>
        <v>863</v>
      </c>
      <c r="N102" s="106">
        <f t="shared" si="20"/>
        <v>848</v>
      </c>
      <c r="O102" s="107">
        <f t="shared" si="20"/>
        <v>800</v>
      </c>
      <c r="P102" s="106">
        <f t="shared" si="20"/>
        <v>822</v>
      </c>
      <c r="Q102" s="107">
        <f t="shared" si="20"/>
        <v>0</v>
      </c>
      <c r="R102" s="105">
        <f t="shared" si="15"/>
        <v>4941</v>
      </c>
      <c r="U102" s="110">
        <f t="shared" si="16"/>
        <v>0</v>
      </c>
    </row>
    <row r="103" spans="1:21" ht="18.75" customHeight="1">
      <c r="A103" s="337"/>
      <c r="B103" s="336"/>
      <c r="C103" s="119" t="s">
        <v>14</v>
      </c>
      <c r="D103" s="120" t="s">
        <v>285</v>
      </c>
      <c r="E103" s="121">
        <f t="shared" si="20"/>
        <v>0</v>
      </c>
      <c r="F103" s="122">
        <f t="shared" si="20"/>
        <v>61</v>
      </c>
      <c r="G103" s="121">
        <f t="shared" si="20"/>
        <v>136</v>
      </c>
      <c r="H103" s="121">
        <f t="shared" si="20"/>
        <v>54</v>
      </c>
      <c r="I103" s="122">
        <f t="shared" si="20"/>
        <v>40</v>
      </c>
      <c r="J103" s="121">
        <f t="shared" si="20"/>
        <v>145</v>
      </c>
      <c r="K103" s="121">
        <f t="shared" si="20"/>
        <v>323</v>
      </c>
      <c r="L103" s="121">
        <f t="shared" si="20"/>
        <v>164</v>
      </c>
      <c r="M103" s="122">
        <f t="shared" si="20"/>
        <v>427</v>
      </c>
      <c r="N103" s="121">
        <f t="shared" si="20"/>
        <v>577</v>
      </c>
      <c r="O103" s="122">
        <f t="shared" si="20"/>
        <v>181</v>
      </c>
      <c r="P103" s="121">
        <f t="shared" si="20"/>
        <v>326</v>
      </c>
      <c r="Q103" s="122">
        <f t="shared" si="20"/>
        <v>108</v>
      </c>
      <c r="R103" s="123">
        <f t="shared" si="15"/>
        <v>2542</v>
      </c>
      <c r="U103" s="110" t="e">
        <f t="shared" si="16"/>
        <v>#VALUE!</v>
      </c>
    </row>
    <row r="104" spans="1:21" ht="18.75" customHeight="1">
      <c r="A104" s="354"/>
      <c r="B104" s="346" t="s">
        <v>363</v>
      </c>
      <c r="C104" s="118" t="s">
        <v>0</v>
      </c>
      <c r="D104" s="105">
        <v>2205</v>
      </c>
      <c r="E104" s="106">
        <v>0</v>
      </c>
      <c r="F104" s="107">
        <v>200</v>
      </c>
      <c r="G104" s="106">
        <v>200</v>
      </c>
      <c r="H104" s="106">
        <v>200</v>
      </c>
      <c r="I104" s="107">
        <v>200</v>
      </c>
      <c r="J104" s="106">
        <v>200</v>
      </c>
      <c r="K104" s="106">
        <v>200</v>
      </c>
      <c r="L104" s="106">
        <v>200</v>
      </c>
      <c r="M104" s="107">
        <v>200</v>
      </c>
      <c r="N104" s="106">
        <v>200</v>
      </c>
      <c r="O104" s="107">
        <v>200</v>
      </c>
      <c r="P104" s="106">
        <v>205</v>
      </c>
      <c r="Q104" s="107">
        <v>0</v>
      </c>
      <c r="R104" s="105">
        <f t="shared" si="15"/>
        <v>2205</v>
      </c>
      <c r="U104" s="110">
        <f t="shared" si="16"/>
        <v>0</v>
      </c>
    </row>
    <row r="105" spans="1:21" ht="18.75" customHeight="1">
      <c r="A105" s="354"/>
      <c r="B105" s="346"/>
      <c r="C105" s="119" t="s">
        <v>14</v>
      </c>
      <c r="D105" s="120" t="s">
        <v>285</v>
      </c>
      <c r="E105" s="121"/>
      <c r="F105" s="122">
        <v>61</v>
      </c>
      <c r="G105" s="121">
        <v>116</v>
      </c>
      <c r="H105" s="121">
        <v>34</v>
      </c>
      <c r="I105" s="122">
        <v>40</v>
      </c>
      <c r="J105" s="121">
        <v>121</v>
      </c>
      <c r="K105" s="121">
        <v>323</v>
      </c>
      <c r="L105" s="121">
        <v>153</v>
      </c>
      <c r="M105" s="122">
        <v>374</v>
      </c>
      <c r="N105" s="121">
        <v>190</v>
      </c>
      <c r="O105" s="122">
        <v>174</v>
      </c>
      <c r="P105" s="121">
        <v>319</v>
      </c>
      <c r="Q105" s="122">
        <v>108</v>
      </c>
      <c r="R105" s="123">
        <f t="shared" si="15"/>
        <v>2013</v>
      </c>
      <c r="U105" s="110" t="e">
        <f t="shared" si="16"/>
        <v>#VALUE!</v>
      </c>
    </row>
    <row r="106" spans="1:21" ht="18.75" customHeight="1">
      <c r="A106" s="352"/>
      <c r="B106" s="346" t="s">
        <v>79</v>
      </c>
      <c r="C106" s="118" t="s">
        <v>0</v>
      </c>
      <c r="D106" s="105">
        <v>2736</v>
      </c>
      <c r="E106" s="106">
        <v>49</v>
      </c>
      <c r="F106" s="107">
        <v>0</v>
      </c>
      <c r="G106" s="106">
        <v>0</v>
      </c>
      <c r="H106" s="106">
        <v>48</v>
      </c>
      <c r="I106" s="107">
        <v>0</v>
      </c>
      <c r="J106" s="106">
        <v>63</v>
      </c>
      <c r="K106" s="106">
        <v>48</v>
      </c>
      <c r="L106" s="106">
        <v>0</v>
      </c>
      <c r="M106" s="107">
        <v>663</v>
      </c>
      <c r="N106" s="106">
        <v>648</v>
      </c>
      <c r="O106" s="107">
        <v>600</v>
      </c>
      <c r="P106" s="106">
        <v>617</v>
      </c>
      <c r="Q106" s="107">
        <v>0</v>
      </c>
      <c r="R106" s="105">
        <f t="shared" si="15"/>
        <v>2736</v>
      </c>
      <c r="U106" s="110">
        <f t="shared" si="16"/>
        <v>0</v>
      </c>
    </row>
    <row r="107" spans="1:21" ht="18.75" customHeight="1">
      <c r="A107" s="353"/>
      <c r="B107" s="346"/>
      <c r="C107" s="119" t="s">
        <v>14</v>
      </c>
      <c r="D107" s="120" t="s">
        <v>285</v>
      </c>
      <c r="E107" s="121"/>
      <c r="F107" s="121"/>
      <c r="G107" s="121">
        <v>20</v>
      </c>
      <c r="H107" s="121">
        <v>20</v>
      </c>
      <c r="I107" s="121"/>
      <c r="J107" s="121">
        <v>24</v>
      </c>
      <c r="K107" s="121"/>
      <c r="L107" s="121">
        <v>11</v>
      </c>
      <c r="M107" s="122">
        <v>53</v>
      </c>
      <c r="N107" s="121">
        <v>387</v>
      </c>
      <c r="O107" s="122">
        <v>7</v>
      </c>
      <c r="P107" s="121">
        <v>7</v>
      </c>
      <c r="Q107" s="122"/>
      <c r="R107" s="123">
        <f t="shared" si="15"/>
        <v>529</v>
      </c>
      <c r="U107" s="110" t="e">
        <f t="shared" si="16"/>
        <v>#VALUE!</v>
      </c>
    </row>
    <row r="108" spans="1:21" ht="18.75" customHeight="1">
      <c r="A108" s="335" t="s">
        <v>125</v>
      </c>
      <c r="B108" s="336"/>
      <c r="C108" s="118" t="s">
        <v>0</v>
      </c>
      <c r="D108" s="105">
        <f aca="true" t="shared" si="21" ref="D108:Q109">SUM(D110,D114,D112)</f>
        <v>49442</v>
      </c>
      <c r="E108" s="106">
        <f t="shared" si="21"/>
        <v>251</v>
      </c>
      <c r="F108" s="107">
        <f t="shared" si="21"/>
        <v>1791</v>
      </c>
      <c r="G108" s="106">
        <f t="shared" si="21"/>
        <v>3164</v>
      </c>
      <c r="H108" s="106">
        <f t="shared" si="21"/>
        <v>2934</v>
      </c>
      <c r="I108" s="107">
        <f t="shared" si="21"/>
        <v>3073</v>
      </c>
      <c r="J108" s="106">
        <f t="shared" si="21"/>
        <v>2577</v>
      </c>
      <c r="K108" s="106">
        <f t="shared" si="21"/>
        <v>3349</v>
      </c>
      <c r="L108" s="106">
        <f t="shared" si="21"/>
        <v>5293</v>
      </c>
      <c r="M108" s="107">
        <f t="shared" si="21"/>
        <v>2352</v>
      </c>
      <c r="N108" s="106">
        <f t="shared" si="21"/>
        <v>4529</v>
      </c>
      <c r="O108" s="107">
        <f t="shared" si="21"/>
        <v>6740</v>
      </c>
      <c r="P108" s="106">
        <f t="shared" si="21"/>
        <v>6849</v>
      </c>
      <c r="Q108" s="107">
        <f t="shared" si="21"/>
        <v>6540</v>
      </c>
      <c r="R108" s="105">
        <f t="shared" si="15"/>
        <v>49442</v>
      </c>
      <c r="U108" s="110">
        <f t="shared" si="16"/>
        <v>0</v>
      </c>
    </row>
    <row r="109" spans="1:21" ht="18.75" customHeight="1">
      <c r="A109" s="337"/>
      <c r="B109" s="336"/>
      <c r="C109" s="119" t="s">
        <v>14</v>
      </c>
      <c r="D109" s="120" t="s">
        <v>285</v>
      </c>
      <c r="E109" s="121">
        <f t="shared" si="21"/>
        <v>0</v>
      </c>
      <c r="F109" s="122">
        <f t="shared" si="21"/>
        <v>2220</v>
      </c>
      <c r="G109" s="121">
        <f t="shared" si="21"/>
        <v>1971</v>
      </c>
      <c r="H109" s="121">
        <f t="shared" si="21"/>
        <v>3191</v>
      </c>
      <c r="I109" s="122">
        <f t="shared" si="21"/>
        <v>3304</v>
      </c>
      <c r="J109" s="121">
        <f t="shared" si="21"/>
        <v>1154</v>
      </c>
      <c r="K109" s="121">
        <f t="shared" si="21"/>
        <v>1450</v>
      </c>
      <c r="L109" s="121">
        <f t="shared" si="21"/>
        <v>1876</v>
      </c>
      <c r="M109" s="122">
        <f t="shared" si="21"/>
        <v>6476</v>
      </c>
      <c r="N109" s="121">
        <f t="shared" si="21"/>
        <v>2869</v>
      </c>
      <c r="O109" s="122">
        <f t="shared" si="21"/>
        <v>2623</v>
      </c>
      <c r="P109" s="121">
        <f t="shared" si="21"/>
        <v>4228</v>
      </c>
      <c r="Q109" s="122">
        <f t="shared" si="21"/>
        <v>14560</v>
      </c>
      <c r="R109" s="123">
        <f t="shared" si="15"/>
        <v>45922</v>
      </c>
      <c r="U109" s="110" t="e">
        <f t="shared" si="16"/>
        <v>#VALUE!</v>
      </c>
    </row>
    <row r="110" spans="1:21" ht="18.75" customHeight="1">
      <c r="A110" s="371"/>
      <c r="B110" s="373" t="s">
        <v>24</v>
      </c>
      <c r="C110" s="118" t="s">
        <v>0</v>
      </c>
      <c r="D110" s="105">
        <v>47859</v>
      </c>
      <c r="E110" s="106">
        <v>251</v>
      </c>
      <c r="F110" s="107">
        <v>1511</v>
      </c>
      <c r="G110" s="106">
        <v>3063</v>
      </c>
      <c r="H110" s="106">
        <v>2678</v>
      </c>
      <c r="I110" s="107">
        <v>3020</v>
      </c>
      <c r="J110" s="106">
        <v>2437</v>
      </c>
      <c r="K110" s="106">
        <v>3093</v>
      </c>
      <c r="L110" s="106">
        <v>5291</v>
      </c>
      <c r="M110" s="107">
        <v>2352</v>
      </c>
      <c r="N110" s="106">
        <v>4288</v>
      </c>
      <c r="O110" s="107">
        <v>6486</v>
      </c>
      <c r="P110" s="106">
        <v>6849</v>
      </c>
      <c r="Q110" s="107">
        <v>6540</v>
      </c>
      <c r="R110" s="105">
        <f t="shared" si="15"/>
        <v>47859</v>
      </c>
      <c r="U110" s="110">
        <f t="shared" si="16"/>
        <v>0</v>
      </c>
    </row>
    <row r="111" spans="1:21" ht="18.75" customHeight="1">
      <c r="A111" s="376"/>
      <c r="B111" s="369"/>
      <c r="C111" s="127" t="s">
        <v>14</v>
      </c>
      <c r="D111" s="128" t="s">
        <v>285</v>
      </c>
      <c r="E111" s="129">
        <v>0</v>
      </c>
      <c r="F111" s="130">
        <v>2176</v>
      </c>
      <c r="G111" s="129">
        <v>1834</v>
      </c>
      <c r="H111" s="129">
        <v>3168</v>
      </c>
      <c r="I111" s="130">
        <v>3303</v>
      </c>
      <c r="J111" s="129">
        <v>1105</v>
      </c>
      <c r="K111" s="129">
        <v>1423</v>
      </c>
      <c r="L111" s="129">
        <v>1876</v>
      </c>
      <c r="M111" s="130">
        <v>6307</v>
      </c>
      <c r="N111" s="129">
        <v>2869</v>
      </c>
      <c r="O111" s="130">
        <v>2623</v>
      </c>
      <c r="P111" s="129">
        <v>4038</v>
      </c>
      <c r="Q111" s="130">
        <v>14390</v>
      </c>
      <c r="R111" s="128">
        <f aca="true" t="shared" si="22" ref="R111:R137">SUM(E111:Q111)</f>
        <v>45112</v>
      </c>
      <c r="U111" s="110" t="e">
        <f t="shared" si="16"/>
        <v>#VALUE!</v>
      </c>
    </row>
    <row r="112" spans="1:21" ht="18.75" customHeight="1">
      <c r="A112" s="380"/>
      <c r="B112" s="351" t="s">
        <v>364</v>
      </c>
      <c r="C112" s="118" t="s">
        <v>96</v>
      </c>
      <c r="D112" s="187">
        <v>1351</v>
      </c>
      <c r="E112" s="188">
        <v>0</v>
      </c>
      <c r="F112" s="189">
        <v>280</v>
      </c>
      <c r="G112" s="188">
        <v>101</v>
      </c>
      <c r="H112" s="188">
        <v>140</v>
      </c>
      <c r="I112" s="189">
        <v>53</v>
      </c>
      <c r="J112" s="188">
        <v>140</v>
      </c>
      <c r="K112" s="188">
        <v>140</v>
      </c>
      <c r="L112" s="188">
        <v>2</v>
      </c>
      <c r="M112" s="189">
        <v>0</v>
      </c>
      <c r="N112" s="188">
        <v>241</v>
      </c>
      <c r="O112" s="189">
        <v>254</v>
      </c>
      <c r="P112" s="188">
        <v>0</v>
      </c>
      <c r="Q112" s="189">
        <v>0</v>
      </c>
      <c r="R112" s="105">
        <f>SUM(E112:Q112)</f>
        <v>1351</v>
      </c>
      <c r="U112" s="110">
        <f>D112-R112</f>
        <v>0</v>
      </c>
    </row>
    <row r="113" spans="1:21" ht="18.75" customHeight="1">
      <c r="A113" s="380"/>
      <c r="B113" s="356"/>
      <c r="C113" s="119" t="s">
        <v>97</v>
      </c>
      <c r="D113" s="120" t="s">
        <v>285</v>
      </c>
      <c r="E113" s="121"/>
      <c r="F113" s="122">
        <v>44</v>
      </c>
      <c r="G113" s="121">
        <v>137</v>
      </c>
      <c r="H113" s="121">
        <v>2</v>
      </c>
      <c r="I113" s="122">
        <v>1</v>
      </c>
      <c r="J113" s="121">
        <v>48</v>
      </c>
      <c r="K113" s="121"/>
      <c r="L113" s="121"/>
      <c r="M113" s="122">
        <v>169</v>
      </c>
      <c r="N113" s="121"/>
      <c r="O113" s="122"/>
      <c r="P113" s="121">
        <v>190</v>
      </c>
      <c r="Q113" s="122">
        <v>170</v>
      </c>
      <c r="R113" s="123">
        <f>SUM(E113:Q113)</f>
        <v>761</v>
      </c>
      <c r="U113" s="110" t="e">
        <f>D113-R113</f>
        <v>#VALUE!</v>
      </c>
    </row>
    <row r="114" spans="1:21" ht="18.75" customHeight="1">
      <c r="A114" s="221"/>
      <c r="B114" s="304" t="s">
        <v>365</v>
      </c>
      <c r="C114" s="118" t="s">
        <v>0</v>
      </c>
      <c r="D114" s="187">
        <v>232</v>
      </c>
      <c r="E114" s="188">
        <v>0</v>
      </c>
      <c r="F114" s="189">
        <v>0</v>
      </c>
      <c r="G114" s="188">
        <v>0</v>
      </c>
      <c r="H114" s="188">
        <v>116</v>
      </c>
      <c r="I114" s="189">
        <v>0</v>
      </c>
      <c r="J114" s="188">
        <v>0</v>
      </c>
      <c r="K114" s="188">
        <v>116</v>
      </c>
      <c r="L114" s="188">
        <v>0</v>
      </c>
      <c r="M114" s="189">
        <v>0</v>
      </c>
      <c r="N114" s="188">
        <v>0</v>
      </c>
      <c r="O114" s="189">
        <v>0</v>
      </c>
      <c r="P114" s="188">
        <v>0</v>
      </c>
      <c r="Q114" s="189">
        <v>0</v>
      </c>
      <c r="R114" s="105">
        <f t="shared" si="22"/>
        <v>232</v>
      </c>
      <c r="U114" s="110">
        <f t="shared" si="16"/>
        <v>0</v>
      </c>
    </row>
    <row r="115" spans="1:21" ht="18.75" customHeight="1">
      <c r="A115" s="184"/>
      <c r="B115" s="305"/>
      <c r="C115" s="183" t="s">
        <v>14</v>
      </c>
      <c r="D115" s="123" t="s">
        <v>285</v>
      </c>
      <c r="E115" s="132"/>
      <c r="F115" s="133"/>
      <c r="G115" s="132"/>
      <c r="H115" s="132">
        <v>21</v>
      </c>
      <c r="I115" s="133"/>
      <c r="J115" s="132">
        <v>1</v>
      </c>
      <c r="K115" s="132">
        <v>27</v>
      </c>
      <c r="L115" s="132"/>
      <c r="M115" s="133"/>
      <c r="N115" s="132"/>
      <c r="O115" s="133"/>
      <c r="P115" s="132"/>
      <c r="Q115" s="133"/>
      <c r="R115" s="123">
        <f t="shared" si="22"/>
        <v>49</v>
      </c>
      <c r="U115" s="110" t="e">
        <f t="shared" si="16"/>
        <v>#VALUE!</v>
      </c>
    </row>
    <row r="116" spans="1:21" ht="18.75" customHeight="1">
      <c r="A116" s="335" t="s">
        <v>65</v>
      </c>
      <c r="B116" s="336"/>
      <c r="C116" s="118" t="s">
        <v>0</v>
      </c>
      <c r="D116" s="105">
        <f>SUM(D118,D120)</f>
        <v>2746</v>
      </c>
      <c r="E116" s="106">
        <f>SUM(E118,E120)</f>
        <v>20</v>
      </c>
      <c r="F116" s="107">
        <f>SUM(F118,F120)</f>
        <v>20</v>
      </c>
      <c r="G116" s="106">
        <f>SUM(G118,G120)</f>
        <v>20</v>
      </c>
      <c r="H116" s="106">
        <f aca="true" t="shared" si="23" ref="H116:Q117">SUM(H118,H120)</f>
        <v>40</v>
      </c>
      <c r="I116" s="107">
        <f t="shared" si="23"/>
        <v>40</v>
      </c>
      <c r="J116" s="106">
        <f t="shared" si="23"/>
        <v>40</v>
      </c>
      <c r="K116" s="106">
        <f t="shared" si="23"/>
        <v>80</v>
      </c>
      <c r="L116" s="106">
        <f t="shared" si="23"/>
        <v>80</v>
      </c>
      <c r="M116" s="107">
        <f t="shared" si="23"/>
        <v>235</v>
      </c>
      <c r="N116" s="106">
        <f t="shared" si="23"/>
        <v>500</v>
      </c>
      <c r="O116" s="107">
        <f t="shared" si="23"/>
        <v>500</v>
      </c>
      <c r="P116" s="106">
        <f t="shared" si="23"/>
        <v>700</v>
      </c>
      <c r="Q116" s="107">
        <f t="shared" si="23"/>
        <v>471</v>
      </c>
      <c r="R116" s="105">
        <f t="shared" si="22"/>
        <v>2746</v>
      </c>
      <c r="U116" s="110">
        <f aca="true" t="shared" si="24" ref="U116:U143">D116-R116</f>
        <v>0</v>
      </c>
    </row>
    <row r="117" spans="1:21" ht="18.75" customHeight="1">
      <c r="A117" s="337"/>
      <c r="B117" s="336"/>
      <c r="C117" s="119" t="s">
        <v>14</v>
      </c>
      <c r="D117" s="120" t="s">
        <v>285</v>
      </c>
      <c r="E117" s="121">
        <f>SUM(E119,E121)</f>
        <v>0</v>
      </c>
      <c r="F117" s="122">
        <f>SUM(F119,F121)</f>
        <v>0</v>
      </c>
      <c r="G117" s="121">
        <f>SUM(G119,G121)</f>
        <v>0</v>
      </c>
      <c r="H117" s="121">
        <f t="shared" si="23"/>
        <v>1</v>
      </c>
      <c r="I117" s="122">
        <f t="shared" si="23"/>
        <v>142</v>
      </c>
      <c r="J117" s="121">
        <f t="shared" si="23"/>
        <v>141</v>
      </c>
      <c r="K117" s="121">
        <f t="shared" si="23"/>
        <v>49</v>
      </c>
      <c r="L117" s="121">
        <f t="shared" si="23"/>
        <v>69</v>
      </c>
      <c r="M117" s="122">
        <f t="shared" si="23"/>
        <v>342</v>
      </c>
      <c r="N117" s="121">
        <f t="shared" si="23"/>
        <v>175</v>
      </c>
      <c r="O117" s="122">
        <f t="shared" si="23"/>
        <v>177</v>
      </c>
      <c r="P117" s="121">
        <f t="shared" si="23"/>
        <v>205</v>
      </c>
      <c r="Q117" s="122">
        <f t="shared" si="23"/>
        <v>122</v>
      </c>
      <c r="R117" s="123">
        <f t="shared" si="22"/>
        <v>1423</v>
      </c>
      <c r="U117" s="110" t="e">
        <f t="shared" si="24"/>
        <v>#VALUE!</v>
      </c>
    </row>
    <row r="118" spans="1:21" ht="18.75" customHeight="1">
      <c r="A118" s="354"/>
      <c r="B118" s="346" t="s">
        <v>24</v>
      </c>
      <c r="C118" s="118" t="s">
        <v>0</v>
      </c>
      <c r="D118" s="105">
        <v>2591</v>
      </c>
      <c r="E118" s="106">
        <v>20</v>
      </c>
      <c r="F118" s="107">
        <v>20</v>
      </c>
      <c r="G118" s="106">
        <v>20</v>
      </c>
      <c r="H118" s="106">
        <v>40</v>
      </c>
      <c r="I118" s="107">
        <v>40</v>
      </c>
      <c r="J118" s="106">
        <v>40</v>
      </c>
      <c r="K118" s="106">
        <v>80</v>
      </c>
      <c r="L118" s="106">
        <v>80</v>
      </c>
      <c r="M118" s="107">
        <v>80</v>
      </c>
      <c r="N118" s="106">
        <v>500</v>
      </c>
      <c r="O118" s="107">
        <v>500</v>
      </c>
      <c r="P118" s="106">
        <v>700</v>
      </c>
      <c r="Q118" s="107">
        <v>471</v>
      </c>
      <c r="R118" s="105">
        <f t="shared" si="22"/>
        <v>2591</v>
      </c>
      <c r="U118" s="110">
        <f t="shared" si="24"/>
        <v>0</v>
      </c>
    </row>
    <row r="119" spans="1:21" ht="18.75" customHeight="1">
      <c r="A119" s="354"/>
      <c r="B119" s="346"/>
      <c r="C119" s="119" t="s">
        <v>14</v>
      </c>
      <c r="D119" s="120" t="s">
        <v>285</v>
      </c>
      <c r="E119" s="121"/>
      <c r="F119" s="121"/>
      <c r="G119" s="121"/>
      <c r="H119" s="121">
        <v>1</v>
      </c>
      <c r="I119" s="121">
        <v>142</v>
      </c>
      <c r="J119" s="121">
        <v>141</v>
      </c>
      <c r="K119" s="121">
        <v>49</v>
      </c>
      <c r="L119" s="121">
        <v>69</v>
      </c>
      <c r="M119" s="122">
        <v>313</v>
      </c>
      <c r="N119" s="121">
        <v>175</v>
      </c>
      <c r="O119" s="122">
        <v>177</v>
      </c>
      <c r="P119" s="121">
        <v>205</v>
      </c>
      <c r="Q119" s="122">
        <v>122</v>
      </c>
      <c r="R119" s="123">
        <f t="shared" si="22"/>
        <v>1394</v>
      </c>
      <c r="U119" s="110" t="e">
        <f t="shared" si="24"/>
        <v>#VALUE!</v>
      </c>
    </row>
    <row r="120" spans="1:21" ht="18.75" customHeight="1">
      <c r="A120" s="352"/>
      <c r="B120" s="346" t="s">
        <v>34</v>
      </c>
      <c r="C120" s="118" t="s">
        <v>0</v>
      </c>
      <c r="D120" s="105">
        <v>155</v>
      </c>
      <c r="E120" s="106">
        <v>0</v>
      </c>
      <c r="F120" s="107">
        <v>0</v>
      </c>
      <c r="G120" s="106">
        <v>0</v>
      </c>
      <c r="H120" s="106">
        <v>0</v>
      </c>
      <c r="I120" s="107">
        <v>0</v>
      </c>
      <c r="J120" s="106">
        <v>0</v>
      </c>
      <c r="K120" s="106">
        <v>0</v>
      </c>
      <c r="L120" s="106">
        <v>0</v>
      </c>
      <c r="M120" s="107">
        <v>155</v>
      </c>
      <c r="N120" s="106">
        <v>0</v>
      </c>
      <c r="O120" s="107">
        <v>0</v>
      </c>
      <c r="P120" s="106">
        <v>0</v>
      </c>
      <c r="Q120" s="107">
        <v>0</v>
      </c>
      <c r="R120" s="105">
        <f t="shared" si="22"/>
        <v>155</v>
      </c>
      <c r="U120" s="110">
        <f t="shared" si="24"/>
        <v>0</v>
      </c>
    </row>
    <row r="121" spans="1:21" ht="18.75" customHeight="1">
      <c r="A121" s="353"/>
      <c r="B121" s="346"/>
      <c r="C121" s="119" t="s">
        <v>14</v>
      </c>
      <c r="D121" s="120" t="s">
        <v>285</v>
      </c>
      <c r="E121" s="121"/>
      <c r="F121" s="121"/>
      <c r="G121" s="121"/>
      <c r="H121" s="121"/>
      <c r="I121" s="121"/>
      <c r="J121" s="121"/>
      <c r="K121" s="121"/>
      <c r="L121" s="121"/>
      <c r="M121" s="122">
        <v>29</v>
      </c>
      <c r="N121" s="121"/>
      <c r="O121" s="122"/>
      <c r="P121" s="121"/>
      <c r="Q121" s="122"/>
      <c r="R121" s="123">
        <f t="shared" si="22"/>
        <v>29</v>
      </c>
      <c r="U121" s="110" t="e">
        <f t="shared" si="24"/>
        <v>#VALUE!</v>
      </c>
    </row>
    <row r="122" spans="1:21" ht="18.75" customHeight="1">
      <c r="A122" s="335" t="s">
        <v>133</v>
      </c>
      <c r="B122" s="336"/>
      <c r="C122" s="118" t="s">
        <v>0</v>
      </c>
      <c r="D122" s="105">
        <f>SUM(D124)</f>
        <v>128</v>
      </c>
      <c r="E122" s="106">
        <f aca="true" t="shared" si="25" ref="E122:Q123">SUM(E124)</f>
        <v>0</v>
      </c>
      <c r="F122" s="107">
        <f t="shared" si="25"/>
        <v>0</v>
      </c>
      <c r="G122" s="106">
        <f t="shared" si="25"/>
        <v>128</v>
      </c>
      <c r="H122" s="106">
        <f t="shared" si="25"/>
        <v>0</v>
      </c>
      <c r="I122" s="107">
        <f t="shared" si="25"/>
        <v>0</v>
      </c>
      <c r="J122" s="106">
        <f t="shared" si="25"/>
        <v>0</v>
      </c>
      <c r="K122" s="106">
        <f t="shared" si="25"/>
        <v>0</v>
      </c>
      <c r="L122" s="106">
        <f t="shared" si="25"/>
        <v>0</v>
      </c>
      <c r="M122" s="107">
        <f t="shared" si="25"/>
        <v>0</v>
      </c>
      <c r="N122" s="106">
        <f t="shared" si="25"/>
        <v>0</v>
      </c>
      <c r="O122" s="107">
        <f t="shared" si="25"/>
        <v>0</v>
      </c>
      <c r="P122" s="106">
        <f t="shared" si="25"/>
        <v>0</v>
      </c>
      <c r="Q122" s="107">
        <f t="shared" si="25"/>
        <v>0</v>
      </c>
      <c r="R122" s="105">
        <f t="shared" si="22"/>
        <v>128</v>
      </c>
      <c r="U122" s="110">
        <f t="shared" si="24"/>
        <v>0</v>
      </c>
    </row>
    <row r="123" spans="1:21" ht="18.75" customHeight="1">
      <c r="A123" s="337"/>
      <c r="B123" s="336"/>
      <c r="C123" s="119" t="s">
        <v>14</v>
      </c>
      <c r="D123" s="120" t="s">
        <v>285</v>
      </c>
      <c r="E123" s="121">
        <f t="shared" si="25"/>
        <v>0</v>
      </c>
      <c r="F123" s="122">
        <f t="shared" si="25"/>
        <v>0</v>
      </c>
      <c r="G123" s="121">
        <f t="shared" si="25"/>
        <v>0</v>
      </c>
      <c r="H123" s="121">
        <f t="shared" si="25"/>
        <v>0</v>
      </c>
      <c r="I123" s="122">
        <f t="shared" si="25"/>
        <v>0</v>
      </c>
      <c r="J123" s="121">
        <f t="shared" si="25"/>
        <v>0</v>
      </c>
      <c r="K123" s="121">
        <f t="shared" si="25"/>
        <v>0</v>
      </c>
      <c r="L123" s="121">
        <f t="shared" si="25"/>
        <v>29</v>
      </c>
      <c r="M123" s="122">
        <f t="shared" si="25"/>
        <v>29</v>
      </c>
      <c r="N123" s="121">
        <f t="shared" si="25"/>
        <v>0</v>
      </c>
      <c r="O123" s="122">
        <f t="shared" si="25"/>
        <v>0</v>
      </c>
      <c r="P123" s="121">
        <f t="shared" si="25"/>
        <v>29</v>
      </c>
      <c r="Q123" s="122">
        <f t="shared" si="25"/>
        <v>30</v>
      </c>
      <c r="R123" s="123">
        <f t="shared" si="22"/>
        <v>117</v>
      </c>
      <c r="U123" s="110" t="e">
        <f t="shared" si="24"/>
        <v>#VALUE!</v>
      </c>
    </row>
    <row r="124" spans="1:21" ht="18.75" customHeight="1">
      <c r="A124" s="371"/>
      <c r="B124" s="346" t="s">
        <v>24</v>
      </c>
      <c r="C124" s="118" t="s">
        <v>0</v>
      </c>
      <c r="D124" s="187">
        <v>128</v>
      </c>
      <c r="E124" s="188">
        <v>0</v>
      </c>
      <c r="F124" s="189">
        <v>0</v>
      </c>
      <c r="G124" s="188">
        <v>128</v>
      </c>
      <c r="H124" s="188">
        <v>0</v>
      </c>
      <c r="I124" s="189">
        <v>0</v>
      </c>
      <c r="J124" s="188">
        <v>0</v>
      </c>
      <c r="K124" s="188">
        <v>0</v>
      </c>
      <c r="L124" s="188">
        <v>0</v>
      </c>
      <c r="M124" s="189">
        <v>0</v>
      </c>
      <c r="N124" s="188">
        <v>0</v>
      </c>
      <c r="O124" s="189">
        <v>0</v>
      </c>
      <c r="P124" s="188">
        <v>0</v>
      </c>
      <c r="Q124" s="189">
        <v>0</v>
      </c>
      <c r="R124" s="105">
        <f t="shared" si="22"/>
        <v>128</v>
      </c>
      <c r="U124" s="110">
        <f t="shared" si="24"/>
        <v>0</v>
      </c>
    </row>
    <row r="125" spans="1:21" ht="18.75" customHeight="1">
      <c r="A125" s="372"/>
      <c r="B125" s="346"/>
      <c r="C125" s="119" t="s">
        <v>14</v>
      </c>
      <c r="D125" s="120" t="s">
        <v>285</v>
      </c>
      <c r="E125" s="121"/>
      <c r="F125" s="122"/>
      <c r="G125" s="121"/>
      <c r="H125" s="121"/>
      <c r="I125" s="122"/>
      <c r="J125" s="121"/>
      <c r="K125" s="121"/>
      <c r="L125" s="121">
        <v>29</v>
      </c>
      <c r="M125" s="122">
        <v>29</v>
      </c>
      <c r="N125" s="121"/>
      <c r="O125" s="122"/>
      <c r="P125" s="121">
        <v>29</v>
      </c>
      <c r="Q125" s="122">
        <v>30</v>
      </c>
      <c r="R125" s="123">
        <f t="shared" si="22"/>
        <v>117</v>
      </c>
      <c r="U125" s="110" t="e">
        <f t="shared" si="24"/>
        <v>#VALUE!</v>
      </c>
    </row>
    <row r="126" spans="1:21" ht="18.75" customHeight="1">
      <c r="A126" s="337" t="s">
        <v>126</v>
      </c>
      <c r="B126" s="347"/>
      <c r="C126" s="118" t="s">
        <v>0</v>
      </c>
      <c r="D126" s="105">
        <f aca="true" t="shared" si="26" ref="D126:Q127">SUM(D128,D130)</f>
        <v>6800</v>
      </c>
      <c r="E126" s="106">
        <f t="shared" si="26"/>
        <v>0</v>
      </c>
      <c r="F126" s="107">
        <f t="shared" si="26"/>
        <v>801</v>
      </c>
      <c r="G126" s="106">
        <f t="shared" si="26"/>
        <v>506</v>
      </c>
      <c r="H126" s="106">
        <f t="shared" si="26"/>
        <v>506</v>
      </c>
      <c r="I126" s="107">
        <f t="shared" si="26"/>
        <v>801</v>
      </c>
      <c r="J126" s="106">
        <f t="shared" si="26"/>
        <v>506</v>
      </c>
      <c r="K126" s="106">
        <f t="shared" si="26"/>
        <v>506</v>
      </c>
      <c r="L126" s="106">
        <f t="shared" si="26"/>
        <v>801</v>
      </c>
      <c r="M126" s="107">
        <f t="shared" si="26"/>
        <v>506</v>
      </c>
      <c r="N126" s="106">
        <f t="shared" si="26"/>
        <v>506</v>
      </c>
      <c r="O126" s="107">
        <f t="shared" si="26"/>
        <v>823</v>
      </c>
      <c r="P126" s="106">
        <f t="shared" si="26"/>
        <v>538</v>
      </c>
      <c r="Q126" s="107">
        <f t="shared" si="26"/>
        <v>0</v>
      </c>
      <c r="R126" s="105">
        <f t="shared" si="22"/>
        <v>6800</v>
      </c>
      <c r="U126" s="110">
        <f t="shared" si="24"/>
        <v>0</v>
      </c>
    </row>
    <row r="127" spans="1:21" ht="18.75" customHeight="1">
      <c r="A127" s="348"/>
      <c r="B127" s="349"/>
      <c r="C127" s="119" t="s">
        <v>14</v>
      </c>
      <c r="D127" s="120" t="s">
        <v>285</v>
      </c>
      <c r="E127" s="121">
        <f t="shared" si="26"/>
        <v>0</v>
      </c>
      <c r="F127" s="122">
        <f t="shared" si="26"/>
        <v>101</v>
      </c>
      <c r="G127" s="121">
        <f t="shared" si="26"/>
        <v>333</v>
      </c>
      <c r="H127" s="121">
        <f t="shared" si="26"/>
        <v>56</v>
      </c>
      <c r="I127" s="122">
        <f t="shared" si="26"/>
        <v>201</v>
      </c>
      <c r="J127" s="121">
        <f t="shared" si="26"/>
        <v>114</v>
      </c>
      <c r="K127" s="121">
        <f t="shared" si="26"/>
        <v>233</v>
      </c>
      <c r="L127" s="121">
        <f t="shared" si="26"/>
        <v>343</v>
      </c>
      <c r="M127" s="122">
        <f t="shared" si="26"/>
        <v>651</v>
      </c>
      <c r="N127" s="121">
        <f t="shared" si="26"/>
        <v>768</v>
      </c>
      <c r="O127" s="122">
        <f t="shared" si="26"/>
        <v>625</v>
      </c>
      <c r="P127" s="121">
        <f t="shared" si="26"/>
        <v>639</v>
      </c>
      <c r="Q127" s="122">
        <f t="shared" si="26"/>
        <v>799</v>
      </c>
      <c r="R127" s="123">
        <f t="shared" si="22"/>
        <v>4863</v>
      </c>
      <c r="U127" s="110" t="e">
        <f t="shared" si="24"/>
        <v>#VALUE!</v>
      </c>
    </row>
    <row r="128" spans="1:21" ht="18.75" customHeight="1">
      <c r="A128" s="354"/>
      <c r="B128" s="351" t="s">
        <v>24</v>
      </c>
      <c r="C128" s="118" t="s">
        <v>0</v>
      </c>
      <c r="D128" s="105">
        <v>5571</v>
      </c>
      <c r="E128" s="106">
        <v>0</v>
      </c>
      <c r="F128" s="107">
        <v>506</v>
      </c>
      <c r="G128" s="106">
        <v>506</v>
      </c>
      <c r="H128" s="106">
        <v>506</v>
      </c>
      <c r="I128" s="107">
        <v>506</v>
      </c>
      <c r="J128" s="106">
        <v>506</v>
      </c>
      <c r="K128" s="106">
        <v>506</v>
      </c>
      <c r="L128" s="106">
        <v>506</v>
      </c>
      <c r="M128" s="107">
        <v>506</v>
      </c>
      <c r="N128" s="106">
        <v>506</v>
      </c>
      <c r="O128" s="107">
        <v>506</v>
      </c>
      <c r="P128" s="106">
        <v>511</v>
      </c>
      <c r="Q128" s="107"/>
      <c r="R128" s="105">
        <f t="shared" si="22"/>
        <v>5571</v>
      </c>
      <c r="U128" s="110">
        <f t="shared" si="24"/>
        <v>0</v>
      </c>
    </row>
    <row r="129" spans="1:21" ht="18.75" customHeight="1">
      <c r="A129" s="354"/>
      <c r="B129" s="367"/>
      <c r="C129" s="134" t="s">
        <v>14</v>
      </c>
      <c r="D129" s="123" t="s">
        <v>285</v>
      </c>
      <c r="E129" s="132"/>
      <c r="F129" s="133"/>
      <c r="G129" s="132">
        <v>208</v>
      </c>
      <c r="H129" s="132">
        <v>4</v>
      </c>
      <c r="I129" s="133">
        <v>62</v>
      </c>
      <c r="J129" s="132">
        <v>114</v>
      </c>
      <c r="K129" s="132">
        <v>196</v>
      </c>
      <c r="L129" s="132">
        <v>343</v>
      </c>
      <c r="M129" s="133">
        <v>641</v>
      </c>
      <c r="N129" s="132">
        <v>768</v>
      </c>
      <c r="O129" s="133">
        <v>625</v>
      </c>
      <c r="P129" s="132">
        <v>580</v>
      </c>
      <c r="Q129" s="133">
        <v>799</v>
      </c>
      <c r="R129" s="123">
        <f t="shared" si="22"/>
        <v>4340</v>
      </c>
      <c r="U129" s="110" t="e">
        <f t="shared" si="24"/>
        <v>#VALUE!</v>
      </c>
    </row>
    <row r="130" spans="1:21" ht="18.75" customHeight="1">
      <c r="A130" s="352"/>
      <c r="B130" s="346" t="s">
        <v>34</v>
      </c>
      <c r="C130" s="118" t="s">
        <v>0</v>
      </c>
      <c r="D130" s="105">
        <v>1229</v>
      </c>
      <c r="E130" s="106">
        <v>0</v>
      </c>
      <c r="F130" s="107">
        <v>295</v>
      </c>
      <c r="G130" s="106">
        <v>0</v>
      </c>
      <c r="H130" s="106">
        <v>0</v>
      </c>
      <c r="I130" s="107">
        <v>295</v>
      </c>
      <c r="J130" s="106">
        <v>0</v>
      </c>
      <c r="K130" s="106">
        <v>0</v>
      </c>
      <c r="L130" s="106">
        <v>295</v>
      </c>
      <c r="M130" s="107">
        <v>0</v>
      </c>
      <c r="N130" s="106">
        <v>0</v>
      </c>
      <c r="O130" s="107">
        <v>317</v>
      </c>
      <c r="P130" s="106">
        <v>27</v>
      </c>
      <c r="Q130" s="107">
        <v>0</v>
      </c>
      <c r="R130" s="105">
        <f t="shared" si="22"/>
        <v>1229</v>
      </c>
      <c r="U130" s="110">
        <f t="shared" si="24"/>
        <v>0</v>
      </c>
    </row>
    <row r="131" spans="1:21" ht="18.75" customHeight="1">
      <c r="A131" s="352"/>
      <c r="B131" s="351"/>
      <c r="C131" s="134" t="s">
        <v>14</v>
      </c>
      <c r="D131" s="123" t="s">
        <v>285</v>
      </c>
      <c r="E131" s="132">
        <v>0</v>
      </c>
      <c r="F131" s="133">
        <v>101</v>
      </c>
      <c r="G131" s="132">
        <v>125</v>
      </c>
      <c r="H131" s="132">
        <v>52</v>
      </c>
      <c r="I131" s="133">
        <v>139</v>
      </c>
      <c r="J131" s="132">
        <v>0</v>
      </c>
      <c r="K131" s="132">
        <v>37</v>
      </c>
      <c r="L131" s="132">
        <v>0</v>
      </c>
      <c r="M131" s="133">
        <v>10</v>
      </c>
      <c r="N131" s="132">
        <v>0</v>
      </c>
      <c r="O131" s="133">
        <v>0</v>
      </c>
      <c r="P131" s="132">
        <v>59</v>
      </c>
      <c r="Q131" s="133">
        <v>0</v>
      </c>
      <c r="R131" s="123">
        <f t="shared" si="22"/>
        <v>523</v>
      </c>
      <c r="U131" s="110" t="e">
        <f t="shared" si="24"/>
        <v>#VALUE!</v>
      </c>
    </row>
    <row r="132" spans="1:21" ht="18.75" customHeight="1">
      <c r="A132" s="339" t="s">
        <v>43</v>
      </c>
      <c r="B132" s="340"/>
      <c r="C132" s="118" t="s">
        <v>0</v>
      </c>
      <c r="D132" s="105">
        <f aca="true" t="shared" si="27" ref="D132:Q133">SUM(D134,D136)</f>
        <v>125512</v>
      </c>
      <c r="E132" s="106">
        <f t="shared" si="27"/>
        <v>10346</v>
      </c>
      <c r="F132" s="107">
        <f t="shared" si="27"/>
        <v>13326</v>
      </c>
      <c r="G132" s="106">
        <f t="shared" si="27"/>
        <v>14390</v>
      </c>
      <c r="H132" s="106">
        <f t="shared" si="27"/>
        <v>11811</v>
      </c>
      <c r="I132" s="107">
        <f t="shared" si="27"/>
        <v>9449</v>
      </c>
      <c r="J132" s="106">
        <f t="shared" si="27"/>
        <v>7022</v>
      </c>
      <c r="K132" s="106">
        <f t="shared" si="27"/>
        <v>15174</v>
      </c>
      <c r="L132" s="106">
        <f t="shared" si="27"/>
        <v>14529</v>
      </c>
      <c r="M132" s="107">
        <f t="shared" si="27"/>
        <v>8897</v>
      </c>
      <c r="N132" s="106">
        <f t="shared" si="27"/>
        <v>5386</v>
      </c>
      <c r="O132" s="107">
        <f t="shared" si="27"/>
        <v>8010</v>
      </c>
      <c r="P132" s="106">
        <f t="shared" si="27"/>
        <v>4724</v>
      </c>
      <c r="Q132" s="107">
        <f t="shared" si="27"/>
        <v>2448</v>
      </c>
      <c r="R132" s="152">
        <f>SUM(E132:Q132)</f>
        <v>125512</v>
      </c>
      <c r="U132" s="110">
        <f t="shared" si="24"/>
        <v>0</v>
      </c>
    </row>
    <row r="133" spans="1:21" ht="18.75" customHeight="1">
      <c r="A133" s="355"/>
      <c r="B133" s="342"/>
      <c r="C133" s="119" t="s">
        <v>14</v>
      </c>
      <c r="D133" s="120" t="s">
        <v>285</v>
      </c>
      <c r="E133" s="121">
        <f t="shared" si="27"/>
        <v>8090</v>
      </c>
      <c r="F133" s="122">
        <f t="shared" si="27"/>
        <v>12183</v>
      </c>
      <c r="G133" s="121">
        <f t="shared" si="27"/>
        <v>14444</v>
      </c>
      <c r="H133" s="121">
        <f t="shared" si="27"/>
        <v>10799</v>
      </c>
      <c r="I133" s="122">
        <f t="shared" si="27"/>
        <v>7978</v>
      </c>
      <c r="J133" s="121">
        <f t="shared" si="27"/>
        <v>8568</v>
      </c>
      <c r="K133" s="121">
        <f t="shared" si="27"/>
        <v>5855</v>
      </c>
      <c r="L133" s="121">
        <f t="shared" si="27"/>
        <v>12350</v>
      </c>
      <c r="M133" s="122">
        <f t="shared" si="27"/>
        <v>12819</v>
      </c>
      <c r="N133" s="121">
        <f t="shared" si="27"/>
        <v>7731</v>
      </c>
      <c r="O133" s="122">
        <f t="shared" si="27"/>
        <v>7124</v>
      </c>
      <c r="P133" s="121">
        <f t="shared" si="27"/>
        <v>5096</v>
      </c>
      <c r="Q133" s="122">
        <f t="shared" si="27"/>
        <v>2799</v>
      </c>
      <c r="R133" s="123">
        <f t="shared" si="22"/>
        <v>115836</v>
      </c>
      <c r="U133" s="110" t="e">
        <f t="shared" si="24"/>
        <v>#VALUE!</v>
      </c>
    </row>
    <row r="134" spans="1:21" ht="18.75" customHeight="1">
      <c r="A134" s="350"/>
      <c r="B134" s="346" t="s">
        <v>24</v>
      </c>
      <c r="C134" s="118" t="s">
        <v>0</v>
      </c>
      <c r="D134" s="105">
        <v>112584</v>
      </c>
      <c r="E134" s="106">
        <v>10147</v>
      </c>
      <c r="F134" s="107">
        <v>12563</v>
      </c>
      <c r="G134" s="106">
        <v>13489</v>
      </c>
      <c r="H134" s="106">
        <v>10585</v>
      </c>
      <c r="I134" s="107">
        <v>8739</v>
      </c>
      <c r="J134" s="106">
        <v>6122</v>
      </c>
      <c r="K134" s="106">
        <v>13642</v>
      </c>
      <c r="L134" s="106">
        <v>13191</v>
      </c>
      <c r="M134" s="107">
        <v>7738</v>
      </c>
      <c r="N134" s="106">
        <v>4910</v>
      </c>
      <c r="O134" s="107">
        <v>6012</v>
      </c>
      <c r="P134" s="106">
        <v>3808</v>
      </c>
      <c r="Q134" s="107">
        <v>1638</v>
      </c>
      <c r="R134" s="105">
        <f t="shared" si="22"/>
        <v>112584</v>
      </c>
      <c r="U134" s="110">
        <f t="shared" si="24"/>
        <v>0</v>
      </c>
    </row>
    <row r="135" spans="1:21" ht="18.75" customHeight="1">
      <c r="A135" s="350"/>
      <c r="B135" s="351"/>
      <c r="C135" s="134" t="s">
        <v>14</v>
      </c>
      <c r="D135" s="123" t="s">
        <v>285</v>
      </c>
      <c r="E135" s="132">
        <v>8071</v>
      </c>
      <c r="F135" s="133">
        <v>11757</v>
      </c>
      <c r="G135" s="132">
        <v>13572</v>
      </c>
      <c r="H135" s="132">
        <v>9921</v>
      </c>
      <c r="I135" s="133">
        <v>7459</v>
      </c>
      <c r="J135" s="132">
        <v>7768</v>
      </c>
      <c r="K135" s="132">
        <v>4777</v>
      </c>
      <c r="L135" s="132">
        <v>11103</v>
      </c>
      <c r="M135" s="133">
        <v>11864</v>
      </c>
      <c r="N135" s="132">
        <v>7078</v>
      </c>
      <c r="O135" s="133">
        <v>6051</v>
      </c>
      <c r="P135" s="132">
        <v>4265</v>
      </c>
      <c r="Q135" s="133">
        <v>1860</v>
      </c>
      <c r="R135" s="123">
        <f t="shared" si="22"/>
        <v>105546</v>
      </c>
      <c r="U135" s="110" t="e">
        <f t="shared" si="24"/>
        <v>#VALUE!</v>
      </c>
    </row>
    <row r="136" spans="1:21" ht="18.75" customHeight="1">
      <c r="A136" s="350"/>
      <c r="B136" s="346" t="s">
        <v>34</v>
      </c>
      <c r="C136" s="118" t="s">
        <v>0</v>
      </c>
      <c r="D136" s="105">
        <v>12928</v>
      </c>
      <c r="E136" s="106">
        <v>199</v>
      </c>
      <c r="F136" s="107">
        <v>763</v>
      </c>
      <c r="G136" s="106">
        <v>901</v>
      </c>
      <c r="H136" s="106">
        <v>1226</v>
      </c>
      <c r="I136" s="107">
        <v>710</v>
      </c>
      <c r="J136" s="106">
        <v>900</v>
      </c>
      <c r="K136" s="106">
        <v>1532</v>
      </c>
      <c r="L136" s="106">
        <v>1338</v>
      </c>
      <c r="M136" s="107">
        <v>1159</v>
      </c>
      <c r="N136" s="106">
        <v>476</v>
      </c>
      <c r="O136" s="107">
        <v>1998</v>
      </c>
      <c r="P136" s="106">
        <v>916</v>
      </c>
      <c r="Q136" s="107">
        <v>810</v>
      </c>
      <c r="R136" s="105">
        <f t="shared" si="22"/>
        <v>12928</v>
      </c>
      <c r="U136" s="110">
        <f t="shared" si="24"/>
        <v>0</v>
      </c>
    </row>
    <row r="137" spans="1:21" ht="18.75" customHeight="1">
      <c r="A137" s="350"/>
      <c r="B137" s="351"/>
      <c r="C137" s="134" t="s">
        <v>14</v>
      </c>
      <c r="D137" s="123" t="s">
        <v>285</v>
      </c>
      <c r="E137" s="132">
        <v>19</v>
      </c>
      <c r="F137" s="133">
        <v>426</v>
      </c>
      <c r="G137" s="132">
        <v>872</v>
      </c>
      <c r="H137" s="132">
        <v>878</v>
      </c>
      <c r="I137" s="133">
        <v>519</v>
      </c>
      <c r="J137" s="132">
        <v>800</v>
      </c>
      <c r="K137" s="132">
        <v>1078</v>
      </c>
      <c r="L137" s="132">
        <v>1247</v>
      </c>
      <c r="M137" s="133">
        <v>955</v>
      </c>
      <c r="N137" s="132">
        <v>653</v>
      </c>
      <c r="O137" s="133">
        <v>1073</v>
      </c>
      <c r="P137" s="132">
        <v>831</v>
      </c>
      <c r="Q137" s="133">
        <v>939</v>
      </c>
      <c r="R137" s="123">
        <f t="shared" si="22"/>
        <v>10290</v>
      </c>
      <c r="U137" s="110" t="e">
        <f t="shared" si="24"/>
        <v>#VALUE!</v>
      </c>
    </row>
    <row r="138" spans="1:21" ht="18.75" customHeight="1">
      <c r="A138" s="339" t="s">
        <v>45</v>
      </c>
      <c r="B138" s="340"/>
      <c r="C138" s="118" t="s">
        <v>0</v>
      </c>
      <c r="D138" s="105">
        <f aca="true" t="shared" si="28" ref="D138:Q139">SUM(D140,D142,D144)</f>
        <v>20748</v>
      </c>
      <c r="E138" s="106">
        <f t="shared" si="28"/>
        <v>159</v>
      </c>
      <c r="F138" s="107">
        <f t="shared" si="28"/>
        <v>1686</v>
      </c>
      <c r="G138" s="106">
        <f t="shared" si="28"/>
        <v>1708</v>
      </c>
      <c r="H138" s="106">
        <f t="shared" si="28"/>
        <v>1506</v>
      </c>
      <c r="I138" s="107">
        <f t="shared" si="28"/>
        <v>3224</v>
      </c>
      <c r="J138" s="106">
        <f t="shared" si="28"/>
        <v>1448</v>
      </c>
      <c r="K138" s="106">
        <f t="shared" si="28"/>
        <v>1717</v>
      </c>
      <c r="L138" s="106">
        <f t="shared" si="28"/>
        <v>2003</v>
      </c>
      <c r="M138" s="107">
        <f t="shared" si="28"/>
        <v>1938</v>
      </c>
      <c r="N138" s="106">
        <f t="shared" si="28"/>
        <v>2303</v>
      </c>
      <c r="O138" s="107">
        <f t="shared" si="28"/>
        <v>1851</v>
      </c>
      <c r="P138" s="106">
        <f t="shared" si="28"/>
        <v>1017</v>
      </c>
      <c r="Q138" s="107">
        <f t="shared" si="28"/>
        <v>188</v>
      </c>
      <c r="R138" s="105">
        <f aca="true" t="shared" si="29" ref="R138:R162">SUM(E138:Q138)</f>
        <v>20748</v>
      </c>
      <c r="U138" s="110">
        <f t="shared" si="24"/>
        <v>0</v>
      </c>
    </row>
    <row r="139" spans="1:21" ht="18.75" customHeight="1">
      <c r="A139" s="355"/>
      <c r="B139" s="342"/>
      <c r="C139" s="119" t="s">
        <v>14</v>
      </c>
      <c r="D139" s="120" t="s">
        <v>285</v>
      </c>
      <c r="E139" s="121">
        <f t="shared" si="28"/>
        <v>0</v>
      </c>
      <c r="F139" s="122">
        <f t="shared" si="28"/>
        <v>65</v>
      </c>
      <c r="G139" s="121">
        <f t="shared" si="28"/>
        <v>1413</v>
      </c>
      <c r="H139" s="121">
        <f t="shared" si="28"/>
        <v>2144</v>
      </c>
      <c r="I139" s="122">
        <f t="shared" si="28"/>
        <v>1084</v>
      </c>
      <c r="J139" s="121">
        <f t="shared" si="28"/>
        <v>2147</v>
      </c>
      <c r="K139" s="121">
        <f t="shared" si="28"/>
        <v>1267</v>
      </c>
      <c r="L139" s="121">
        <f t="shared" si="28"/>
        <v>705</v>
      </c>
      <c r="M139" s="122">
        <f t="shared" si="28"/>
        <v>1266</v>
      </c>
      <c r="N139" s="121">
        <f t="shared" si="28"/>
        <v>761</v>
      </c>
      <c r="O139" s="122">
        <f t="shared" si="28"/>
        <v>1575</v>
      </c>
      <c r="P139" s="121">
        <f t="shared" si="28"/>
        <v>1353</v>
      </c>
      <c r="Q139" s="122">
        <f t="shared" si="28"/>
        <v>1799</v>
      </c>
      <c r="R139" s="123">
        <f t="shared" si="29"/>
        <v>15579</v>
      </c>
      <c r="U139" s="110" t="e">
        <f t="shared" si="24"/>
        <v>#VALUE!</v>
      </c>
    </row>
    <row r="140" spans="1:21" ht="18.75" customHeight="1">
      <c r="A140" s="350"/>
      <c r="B140" s="351" t="s">
        <v>24</v>
      </c>
      <c r="C140" s="118" t="s">
        <v>0</v>
      </c>
      <c r="D140" s="105">
        <v>18616</v>
      </c>
      <c r="E140" s="106">
        <v>0</v>
      </c>
      <c r="F140" s="106">
        <v>1532</v>
      </c>
      <c r="G140" s="106">
        <v>1607</v>
      </c>
      <c r="H140" s="106">
        <v>1382</v>
      </c>
      <c r="I140" s="106">
        <v>2982</v>
      </c>
      <c r="J140" s="106">
        <v>1187</v>
      </c>
      <c r="K140" s="106">
        <v>1586</v>
      </c>
      <c r="L140" s="106">
        <v>1788</v>
      </c>
      <c r="M140" s="106">
        <v>1806</v>
      </c>
      <c r="N140" s="106">
        <v>2073</v>
      </c>
      <c r="O140" s="106">
        <v>1664</v>
      </c>
      <c r="P140" s="106">
        <v>872</v>
      </c>
      <c r="Q140" s="106">
        <v>137</v>
      </c>
      <c r="R140" s="105">
        <f t="shared" si="29"/>
        <v>18616</v>
      </c>
      <c r="U140" s="110">
        <f t="shared" si="24"/>
        <v>0</v>
      </c>
    </row>
    <row r="141" spans="1:21" ht="18.75" customHeight="1">
      <c r="A141" s="350"/>
      <c r="B141" s="367"/>
      <c r="C141" s="134" t="s">
        <v>14</v>
      </c>
      <c r="D141" s="123" t="s">
        <v>285</v>
      </c>
      <c r="E141" s="132">
        <v>0</v>
      </c>
      <c r="F141" s="132">
        <v>65</v>
      </c>
      <c r="G141" s="132">
        <v>1122</v>
      </c>
      <c r="H141" s="132">
        <v>2099</v>
      </c>
      <c r="I141" s="132">
        <v>1050</v>
      </c>
      <c r="J141" s="132">
        <v>2104</v>
      </c>
      <c r="K141" s="132">
        <v>1264</v>
      </c>
      <c r="L141" s="132">
        <v>704</v>
      </c>
      <c r="M141" s="132">
        <v>1258</v>
      </c>
      <c r="N141" s="132">
        <v>736</v>
      </c>
      <c r="O141" s="132">
        <v>1489</v>
      </c>
      <c r="P141" s="132">
        <v>1296</v>
      </c>
      <c r="Q141" s="132">
        <v>1768</v>
      </c>
      <c r="R141" s="123">
        <f t="shared" si="29"/>
        <v>14955</v>
      </c>
      <c r="U141" s="110" t="e">
        <f t="shared" si="24"/>
        <v>#VALUE!</v>
      </c>
    </row>
    <row r="142" spans="1:21" ht="18.75" customHeight="1">
      <c r="A142" s="350"/>
      <c r="B142" s="346" t="s">
        <v>34</v>
      </c>
      <c r="C142" s="118" t="s">
        <v>0</v>
      </c>
      <c r="D142" s="105">
        <v>2087</v>
      </c>
      <c r="E142" s="106">
        <v>159</v>
      </c>
      <c r="F142" s="106">
        <v>154</v>
      </c>
      <c r="G142" s="106">
        <v>101</v>
      </c>
      <c r="H142" s="106">
        <v>79</v>
      </c>
      <c r="I142" s="106">
        <v>242</v>
      </c>
      <c r="J142" s="106">
        <v>261</v>
      </c>
      <c r="K142" s="106">
        <v>131</v>
      </c>
      <c r="L142" s="106">
        <v>215</v>
      </c>
      <c r="M142" s="106">
        <v>132</v>
      </c>
      <c r="N142" s="106">
        <v>230</v>
      </c>
      <c r="O142" s="106">
        <v>187</v>
      </c>
      <c r="P142" s="106">
        <v>145</v>
      </c>
      <c r="Q142" s="106">
        <v>51</v>
      </c>
      <c r="R142" s="105">
        <f t="shared" si="29"/>
        <v>2087</v>
      </c>
      <c r="U142" s="110">
        <f t="shared" si="24"/>
        <v>0</v>
      </c>
    </row>
    <row r="143" spans="1:21" ht="18.75" customHeight="1">
      <c r="A143" s="350"/>
      <c r="B143" s="351"/>
      <c r="C143" s="134" t="s">
        <v>14</v>
      </c>
      <c r="D143" s="123" t="s">
        <v>285</v>
      </c>
      <c r="E143" s="132">
        <v>0</v>
      </c>
      <c r="F143" s="132">
        <v>0</v>
      </c>
      <c r="G143" s="132">
        <v>291</v>
      </c>
      <c r="H143" s="132">
        <v>45</v>
      </c>
      <c r="I143" s="132">
        <v>34</v>
      </c>
      <c r="J143" s="132">
        <v>43</v>
      </c>
      <c r="K143" s="132">
        <v>3</v>
      </c>
      <c r="L143" s="132">
        <v>1</v>
      </c>
      <c r="M143" s="132">
        <v>8</v>
      </c>
      <c r="N143" s="132">
        <v>25</v>
      </c>
      <c r="O143" s="132">
        <v>86</v>
      </c>
      <c r="P143" s="132">
        <v>57</v>
      </c>
      <c r="Q143" s="132">
        <v>31</v>
      </c>
      <c r="R143" s="123">
        <f t="shared" si="29"/>
        <v>624</v>
      </c>
      <c r="U143" s="110" t="e">
        <f t="shared" si="24"/>
        <v>#VALUE!</v>
      </c>
    </row>
    <row r="144" spans="1:21" ht="18.75" customHeight="1">
      <c r="A144" s="352"/>
      <c r="B144" s="346" t="s">
        <v>105</v>
      </c>
      <c r="C144" s="118" t="s">
        <v>0</v>
      </c>
      <c r="D144" s="105">
        <v>45</v>
      </c>
      <c r="E144" s="106">
        <v>0</v>
      </c>
      <c r="F144" s="107">
        <v>0</v>
      </c>
      <c r="G144" s="106">
        <v>0</v>
      </c>
      <c r="H144" s="106">
        <v>45</v>
      </c>
      <c r="I144" s="107">
        <v>0</v>
      </c>
      <c r="J144" s="106">
        <v>0</v>
      </c>
      <c r="K144" s="106">
        <v>0</v>
      </c>
      <c r="L144" s="106">
        <v>0</v>
      </c>
      <c r="M144" s="107">
        <v>0</v>
      </c>
      <c r="N144" s="106">
        <v>0</v>
      </c>
      <c r="O144" s="107">
        <v>0</v>
      </c>
      <c r="P144" s="106">
        <v>0</v>
      </c>
      <c r="Q144" s="107">
        <v>0</v>
      </c>
      <c r="R144" s="105">
        <f t="shared" si="29"/>
        <v>45</v>
      </c>
      <c r="U144" s="110">
        <f aca="true" t="shared" si="30" ref="U144:U183">D144-R144</f>
        <v>0</v>
      </c>
    </row>
    <row r="145" spans="1:21" ht="18.75" customHeight="1">
      <c r="A145" s="353"/>
      <c r="B145" s="346"/>
      <c r="C145" s="119" t="s">
        <v>14</v>
      </c>
      <c r="D145" s="120" t="s">
        <v>285</v>
      </c>
      <c r="E145" s="121"/>
      <c r="F145" s="121"/>
      <c r="G145" s="121"/>
      <c r="H145" s="121"/>
      <c r="I145" s="121"/>
      <c r="J145" s="121"/>
      <c r="K145" s="121"/>
      <c r="L145" s="121"/>
      <c r="M145" s="122"/>
      <c r="N145" s="121"/>
      <c r="O145" s="122"/>
      <c r="P145" s="121"/>
      <c r="Q145" s="122"/>
      <c r="R145" s="123">
        <f t="shared" si="29"/>
        <v>0</v>
      </c>
      <c r="U145" s="110" t="e">
        <f t="shared" si="30"/>
        <v>#VALUE!</v>
      </c>
    </row>
    <row r="146" spans="1:21" ht="18.75" customHeight="1">
      <c r="A146" s="339" t="s">
        <v>48</v>
      </c>
      <c r="B146" s="340"/>
      <c r="C146" s="118" t="s">
        <v>0</v>
      </c>
      <c r="D146" s="105">
        <f aca="true" t="shared" si="31" ref="D146:Q147">SUM(D148,D150)</f>
        <v>59851</v>
      </c>
      <c r="E146" s="106">
        <f t="shared" si="31"/>
        <v>100</v>
      </c>
      <c r="F146" s="107">
        <f t="shared" si="31"/>
        <v>1839</v>
      </c>
      <c r="G146" s="106">
        <f t="shared" si="31"/>
        <v>6726</v>
      </c>
      <c r="H146" s="106">
        <f t="shared" si="31"/>
        <v>2093</v>
      </c>
      <c r="I146" s="107">
        <f t="shared" si="31"/>
        <v>10450</v>
      </c>
      <c r="J146" s="106">
        <f t="shared" si="31"/>
        <v>1204</v>
      </c>
      <c r="K146" s="106">
        <f t="shared" si="31"/>
        <v>1924</v>
      </c>
      <c r="L146" s="106">
        <f t="shared" si="31"/>
        <v>4668</v>
      </c>
      <c r="M146" s="107">
        <f t="shared" si="31"/>
        <v>4615</v>
      </c>
      <c r="N146" s="106">
        <f t="shared" si="31"/>
        <v>6486</v>
      </c>
      <c r="O146" s="107">
        <f t="shared" si="31"/>
        <v>5888</v>
      </c>
      <c r="P146" s="106">
        <f t="shared" si="31"/>
        <v>9183</v>
      </c>
      <c r="Q146" s="107">
        <f t="shared" si="31"/>
        <v>4675</v>
      </c>
      <c r="R146" s="105">
        <f t="shared" si="29"/>
        <v>59851</v>
      </c>
      <c r="U146" s="110">
        <f t="shared" si="30"/>
        <v>0</v>
      </c>
    </row>
    <row r="147" spans="1:21" ht="18.75" customHeight="1">
      <c r="A147" s="355"/>
      <c r="B147" s="342"/>
      <c r="C147" s="119" t="s">
        <v>14</v>
      </c>
      <c r="D147" s="120" t="s">
        <v>285</v>
      </c>
      <c r="E147" s="121">
        <f t="shared" si="31"/>
        <v>0</v>
      </c>
      <c r="F147" s="122">
        <f t="shared" si="31"/>
        <v>699</v>
      </c>
      <c r="G147" s="121">
        <f t="shared" si="31"/>
        <v>3408</v>
      </c>
      <c r="H147" s="121">
        <f t="shared" si="31"/>
        <v>4149</v>
      </c>
      <c r="I147" s="122">
        <f t="shared" si="31"/>
        <v>6902</v>
      </c>
      <c r="J147" s="121">
        <f t="shared" si="31"/>
        <v>1233</v>
      </c>
      <c r="K147" s="121">
        <f t="shared" si="31"/>
        <v>808</v>
      </c>
      <c r="L147" s="121">
        <f t="shared" si="31"/>
        <v>5534</v>
      </c>
      <c r="M147" s="122">
        <f t="shared" si="31"/>
        <v>4914</v>
      </c>
      <c r="N147" s="121">
        <f t="shared" si="31"/>
        <v>2939</v>
      </c>
      <c r="O147" s="122">
        <f t="shared" si="31"/>
        <v>3350</v>
      </c>
      <c r="P147" s="121">
        <f t="shared" si="31"/>
        <v>3828</v>
      </c>
      <c r="Q147" s="122">
        <f t="shared" si="31"/>
        <v>8098</v>
      </c>
      <c r="R147" s="123">
        <f t="shared" si="29"/>
        <v>45862</v>
      </c>
      <c r="U147" s="110" t="e">
        <f t="shared" si="30"/>
        <v>#VALUE!</v>
      </c>
    </row>
    <row r="148" spans="1:21" ht="18.75" customHeight="1">
      <c r="A148" s="350"/>
      <c r="B148" s="351" t="s">
        <v>24</v>
      </c>
      <c r="C148" s="118" t="s">
        <v>0</v>
      </c>
      <c r="D148" s="105">
        <v>54455</v>
      </c>
      <c r="E148" s="106">
        <v>0</v>
      </c>
      <c r="F148" s="107">
        <v>1622</v>
      </c>
      <c r="G148" s="106">
        <v>6266</v>
      </c>
      <c r="H148" s="106">
        <v>1733</v>
      </c>
      <c r="I148" s="107">
        <v>10086</v>
      </c>
      <c r="J148" s="106">
        <v>517</v>
      </c>
      <c r="K148" s="106">
        <v>1559</v>
      </c>
      <c r="L148" s="106">
        <v>3639</v>
      </c>
      <c r="M148" s="107">
        <v>3998</v>
      </c>
      <c r="N148" s="106">
        <v>6330</v>
      </c>
      <c r="O148" s="107">
        <v>5673</v>
      </c>
      <c r="P148" s="106">
        <v>8651</v>
      </c>
      <c r="Q148" s="107">
        <v>4381</v>
      </c>
      <c r="R148" s="105">
        <f t="shared" si="29"/>
        <v>54455</v>
      </c>
      <c r="U148" s="110">
        <f t="shared" si="30"/>
        <v>0</v>
      </c>
    </row>
    <row r="149" spans="1:21" ht="18.75" customHeight="1">
      <c r="A149" s="350"/>
      <c r="B149" s="367"/>
      <c r="C149" s="134" t="s">
        <v>14</v>
      </c>
      <c r="D149" s="123" t="s">
        <v>285</v>
      </c>
      <c r="E149" s="132">
        <v>0</v>
      </c>
      <c r="F149" s="133">
        <v>697</v>
      </c>
      <c r="G149" s="132">
        <v>3379</v>
      </c>
      <c r="H149" s="132">
        <v>4045</v>
      </c>
      <c r="I149" s="133">
        <v>6679</v>
      </c>
      <c r="J149" s="132">
        <v>1053</v>
      </c>
      <c r="K149" s="132">
        <v>716</v>
      </c>
      <c r="L149" s="132">
        <v>5438</v>
      </c>
      <c r="M149" s="133">
        <v>4752</v>
      </c>
      <c r="N149" s="132">
        <v>2800</v>
      </c>
      <c r="O149" s="133">
        <v>3229</v>
      </c>
      <c r="P149" s="132">
        <v>3631</v>
      </c>
      <c r="Q149" s="133">
        <v>7788</v>
      </c>
      <c r="R149" s="123">
        <f t="shared" si="29"/>
        <v>44207</v>
      </c>
      <c r="U149" s="110" t="e">
        <f t="shared" si="30"/>
        <v>#VALUE!</v>
      </c>
    </row>
    <row r="150" spans="1:21" ht="18.75" customHeight="1">
      <c r="A150" s="350"/>
      <c r="B150" s="346" t="s">
        <v>34</v>
      </c>
      <c r="C150" s="118" t="s">
        <v>0</v>
      </c>
      <c r="D150" s="105">
        <v>5396</v>
      </c>
      <c r="E150" s="106">
        <v>100</v>
      </c>
      <c r="F150" s="107">
        <v>217</v>
      </c>
      <c r="G150" s="106">
        <v>460</v>
      </c>
      <c r="H150" s="106">
        <v>360</v>
      </c>
      <c r="I150" s="107">
        <v>364</v>
      </c>
      <c r="J150" s="106">
        <v>687</v>
      </c>
      <c r="K150" s="106">
        <v>365</v>
      </c>
      <c r="L150" s="106">
        <v>1029</v>
      </c>
      <c r="M150" s="107">
        <v>617</v>
      </c>
      <c r="N150" s="106">
        <v>156</v>
      </c>
      <c r="O150" s="107">
        <v>215</v>
      </c>
      <c r="P150" s="106">
        <v>532</v>
      </c>
      <c r="Q150" s="107">
        <v>294</v>
      </c>
      <c r="R150" s="105">
        <f t="shared" si="29"/>
        <v>5396</v>
      </c>
      <c r="U150" s="110">
        <f t="shared" si="30"/>
        <v>0</v>
      </c>
    </row>
    <row r="151" spans="1:21" ht="18.75" customHeight="1">
      <c r="A151" s="350"/>
      <c r="B151" s="351"/>
      <c r="C151" s="134" t="s">
        <v>14</v>
      </c>
      <c r="D151" s="123" t="s">
        <v>285</v>
      </c>
      <c r="E151" s="132">
        <v>0</v>
      </c>
      <c r="F151" s="133">
        <v>2</v>
      </c>
      <c r="G151" s="132">
        <v>29</v>
      </c>
      <c r="H151" s="132">
        <v>104</v>
      </c>
      <c r="I151" s="133">
        <v>223</v>
      </c>
      <c r="J151" s="132">
        <v>180</v>
      </c>
      <c r="K151" s="132">
        <v>92</v>
      </c>
      <c r="L151" s="132">
        <v>96</v>
      </c>
      <c r="M151" s="133">
        <v>162</v>
      </c>
      <c r="N151" s="132">
        <v>139</v>
      </c>
      <c r="O151" s="133">
        <v>121</v>
      </c>
      <c r="P151" s="132">
        <v>197</v>
      </c>
      <c r="Q151" s="133">
        <v>310</v>
      </c>
      <c r="R151" s="123">
        <f t="shared" si="29"/>
        <v>1655</v>
      </c>
      <c r="U151" s="110" t="e">
        <f t="shared" si="30"/>
        <v>#VALUE!</v>
      </c>
    </row>
    <row r="152" spans="1:21" ht="18.75" customHeight="1">
      <c r="A152" s="339" t="s">
        <v>52</v>
      </c>
      <c r="B152" s="340"/>
      <c r="C152" s="118" t="s">
        <v>0</v>
      </c>
      <c r="D152" s="105">
        <f aca="true" t="shared" si="32" ref="D152:Q153">SUM(D154,D156)</f>
        <v>2166</v>
      </c>
      <c r="E152" s="106">
        <f t="shared" si="32"/>
        <v>0</v>
      </c>
      <c r="F152" s="107">
        <f t="shared" si="32"/>
        <v>0</v>
      </c>
      <c r="G152" s="106">
        <f t="shared" si="32"/>
        <v>181</v>
      </c>
      <c r="H152" s="106">
        <f t="shared" si="32"/>
        <v>0</v>
      </c>
      <c r="I152" s="107">
        <f t="shared" si="32"/>
        <v>0</v>
      </c>
      <c r="J152" s="106">
        <f t="shared" si="32"/>
        <v>609</v>
      </c>
      <c r="K152" s="106">
        <f t="shared" si="32"/>
        <v>264</v>
      </c>
      <c r="L152" s="106">
        <f t="shared" si="32"/>
        <v>264</v>
      </c>
      <c r="M152" s="107">
        <f t="shared" si="32"/>
        <v>424</v>
      </c>
      <c r="N152" s="106">
        <f t="shared" si="32"/>
        <v>132</v>
      </c>
      <c r="O152" s="107">
        <f t="shared" si="32"/>
        <v>132</v>
      </c>
      <c r="P152" s="106">
        <f t="shared" si="32"/>
        <v>160</v>
      </c>
      <c r="Q152" s="107">
        <f t="shared" si="32"/>
        <v>0</v>
      </c>
      <c r="R152" s="105">
        <f t="shared" si="29"/>
        <v>2166</v>
      </c>
      <c r="U152" s="110">
        <f t="shared" si="30"/>
        <v>0</v>
      </c>
    </row>
    <row r="153" spans="1:21" ht="18.75" customHeight="1">
      <c r="A153" s="355"/>
      <c r="B153" s="342"/>
      <c r="C153" s="119" t="s">
        <v>14</v>
      </c>
      <c r="D153" s="120" t="s">
        <v>285</v>
      </c>
      <c r="E153" s="121">
        <f t="shared" si="32"/>
        <v>0</v>
      </c>
      <c r="F153" s="122">
        <f t="shared" si="32"/>
        <v>2</v>
      </c>
      <c r="G153" s="121">
        <f t="shared" si="32"/>
        <v>41</v>
      </c>
      <c r="H153" s="121">
        <f t="shared" si="32"/>
        <v>154</v>
      </c>
      <c r="I153" s="122">
        <f t="shared" si="32"/>
        <v>3</v>
      </c>
      <c r="J153" s="121">
        <f t="shared" si="32"/>
        <v>0</v>
      </c>
      <c r="K153" s="121">
        <f t="shared" si="32"/>
        <v>0</v>
      </c>
      <c r="L153" s="121">
        <f t="shared" si="32"/>
        <v>268</v>
      </c>
      <c r="M153" s="122">
        <f t="shared" si="32"/>
        <v>128</v>
      </c>
      <c r="N153" s="121">
        <f t="shared" si="32"/>
        <v>4</v>
      </c>
      <c r="O153" s="122">
        <f t="shared" si="32"/>
        <v>73</v>
      </c>
      <c r="P153" s="121">
        <f t="shared" si="32"/>
        <v>534</v>
      </c>
      <c r="Q153" s="122">
        <f t="shared" si="32"/>
        <v>284</v>
      </c>
      <c r="R153" s="123">
        <f t="shared" si="29"/>
        <v>1491</v>
      </c>
      <c r="U153" s="110" t="e">
        <f t="shared" si="30"/>
        <v>#VALUE!</v>
      </c>
    </row>
    <row r="154" spans="1:21" ht="18.75" customHeight="1">
      <c r="A154" s="350"/>
      <c r="B154" s="346" t="s">
        <v>24</v>
      </c>
      <c r="C154" s="118" t="s">
        <v>0</v>
      </c>
      <c r="D154" s="105">
        <v>2047</v>
      </c>
      <c r="E154" s="106">
        <v>0</v>
      </c>
      <c r="F154" s="107">
        <v>0</v>
      </c>
      <c r="G154" s="106">
        <v>135</v>
      </c>
      <c r="H154" s="106">
        <v>0</v>
      </c>
      <c r="I154" s="107">
        <v>0</v>
      </c>
      <c r="J154" s="106">
        <v>585</v>
      </c>
      <c r="K154" s="106">
        <v>264</v>
      </c>
      <c r="L154" s="106">
        <v>264</v>
      </c>
      <c r="M154" s="107">
        <v>400</v>
      </c>
      <c r="N154" s="106">
        <v>132</v>
      </c>
      <c r="O154" s="107">
        <v>132</v>
      </c>
      <c r="P154" s="106">
        <v>135</v>
      </c>
      <c r="Q154" s="107">
        <v>0</v>
      </c>
      <c r="R154" s="105">
        <f t="shared" si="29"/>
        <v>2047</v>
      </c>
      <c r="U154" s="110">
        <f t="shared" si="30"/>
        <v>0</v>
      </c>
    </row>
    <row r="155" spans="1:21" ht="18.75" customHeight="1">
      <c r="A155" s="350"/>
      <c r="B155" s="351"/>
      <c r="C155" s="134" t="s">
        <v>14</v>
      </c>
      <c r="D155" s="123" t="s">
        <v>285</v>
      </c>
      <c r="E155" s="132">
        <v>0</v>
      </c>
      <c r="F155" s="133">
        <v>2</v>
      </c>
      <c r="G155" s="132">
        <v>41</v>
      </c>
      <c r="H155" s="132">
        <v>132</v>
      </c>
      <c r="I155" s="133">
        <v>3</v>
      </c>
      <c r="J155" s="132">
        <v>0</v>
      </c>
      <c r="K155" s="132">
        <v>0</v>
      </c>
      <c r="L155" s="132">
        <v>268</v>
      </c>
      <c r="M155" s="133">
        <v>128</v>
      </c>
      <c r="N155" s="132">
        <v>4</v>
      </c>
      <c r="O155" s="133">
        <v>72</v>
      </c>
      <c r="P155" s="132">
        <v>533</v>
      </c>
      <c r="Q155" s="133">
        <v>284</v>
      </c>
      <c r="R155" s="123">
        <f t="shared" si="29"/>
        <v>1467</v>
      </c>
      <c r="U155" s="110" t="e">
        <f t="shared" si="30"/>
        <v>#VALUE!</v>
      </c>
    </row>
    <row r="156" spans="1:21" ht="18.75" customHeight="1">
      <c r="A156" s="350"/>
      <c r="B156" s="346" t="s">
        <v>34</v>
      </c>
      <c r="C156" s="118" t="s">
        <v>0</v>
      </c>
      <c r="D156" s="105">
        <v>119</v>
      </c>
      <c r="E156" s="106"/>
      <c r="F156" s="107"/>
      <c r="G156" s="106">
        <v>46</v>
      </c>
      <c r="H156" s="106"/>
      <c r="I156" s="107"/>
      <c r="J156" s="106">
        <v>24</v>
      </c>
      <c r="K156" s="106"/>
      <c r="L156" s="106"/>
      <c r="M156" s="107">
        <v>24</v>
      </c>
      <c r="N156" s="106"/>
      <c r="O156" s="107"/>
      <c r="P156" s="106">
        <v>25</v>
      </c>
      <c r="Q156" s="107"/>
      <c r="R156" s="105">
        <f t="shared" si="29"/>
        <v>119</v>
      </c>
      <c r="U156" s="110">
        <f t="shared" si="30"/>
        <v>0</v>
      </c>
    </row>
    <row r="157" spans="1:21" ht="18.75" customHeight="1">
      <c r="A157" s="366"/>
      <c r="B157" s="346"/>
      <c r="C157" s="119" t="s">
        <v>14</v>
      </c>
      <c r="D157" s="120" t="s">
        <v>285</v>
      </c>
      <c r="E157" s="121"/>
      <c r="F157" s="121"/>
      <c r="G157" s="121"/>
      <c r="H157" s="121">
        <v>22</v>
      </c>
      <c r="I157" s="121"/>
      <c r="J157" s="121"/>
      <c r="K157" s="121"/>
      <c r="L157" s="121"/>
      <c r="M157" s="122"/>
      <c r="N157" s="121"/>
      <c r="O157" s="122">
        <v>1</v>
      </c>
      <c r="P157" s="121">
        <v>1</v>
      </c>
      <c r="Q157" s="122"/>
      <c r="R157" s="123">
        <f t="shared" si="29"/>
        <v>24</v>
      </c>
      <c r="U157" s="110" t="e">
        <f t="shared" si="30"/>
        <v>#VALUE!</v>
      </c>
    </row>
    <row r="158" spans="1:21" ht="18.75" customHeight="1">
      <c r="A158" s="337" t="s">
        <v>106</v>
      </c>
      <c r="B158" s="347"/>
      <c r="C158" s="118" t="s">
        <v>0</v>
      </c>
      <c r="D158" s="105">
        <f aca="true" t="shared" si="33" ref="D158:Q159">SUM(D160,D162)</f>
        <v>17654</v>
      </c>
      <c r="E158" s="106">
        <f t="shared" si="33"/>
        <v>0</v>
      </c>
      <c r="F158" s="107">
        <f t="shared" si="33"/>
        <v>2025</v>
      </c>
      <c r="G158" s="106">
        <f t="shared" si="33"/>
        <v>1518</v>
      </c>
      <c r="H158" s="106">
        <f t="shared" si="33"/>
        <v>1436</v>
      </c>
      <c r="I158" s="107">
        <f t="shared" si="33"/>
        <v>1436</v>
      </c>
      <c r="J158" s="106">
        <f t="shared" si="33"/>
        <v>1514</v>
      </c>
      <c r="K158" s="106">
        <f t="shared" si="33"/>
        <v>1872</v>
      </c>
      <c r="L158" s="106">
        <f t="shared" si="33"/>
        <v>1515</v>
      </c>
      <c r="M158" s="107">
        <f t="shared" si="33"/>
        <v>1452</v>
      </c>
      <c r="N158" s="106">
        <f t="shared" si="33"/>
        <v>1016</v>
      </c>
      <c r="O158" s="107">
        <f t="shared" si="33"/>
        <v>1488</v>
      </c>
      <c r="P158" s="106">
        <f t="shared" si="33"/>
        <v>1882</v>
      </c>
      <c r="Q158" s="107">
        <f t="shared" si="33"/>
        <v>500</v>
      </c>
      <c r="R158" s="105">
        <f t="shared" si="29"/>
        <v>17654</v>
      </c>
      <c r="U158" s="110">
        <f t="shared" si="30"/>
        <v>0</v>
      </c>
    </row>
    <row r="159" spans="1:21" ht="18.75" customHeight="1">
      <c r="A159" s="348"/>
      <c r="B159" s="349"/>
      <c r="C159" s="119" t="s">
        <v>14</v>
      </c>
      <c r="D159" s="120" t="s">
        <v>285</v>
      </c>
      <c r="E159" s="121">
        <f t="shared" si="33"/>
        <v>650</v>
      </c>
      <c r="F159" s="122">
        <f t="shared" si="33"/>
        <v>250</v>
      </c>
      <c r="G159" s="121">
        <f t="shared" si="33"/>
        <v>898</v>
      </c>
      <c r="H159" s="121">
        <f t="shared" si="33"/>
        <v>868</v>
      </c>
      <c r="I159" s="122">
        <f t="shared" si="33"/>
        <v>1321</v>
      </c>
      <c r="J159" s="121">
        <f t="shared" si="33"/>
        <v>940</v>
      </c>
      <c r="K159" s="121">
        <f t="shared" si="33"/>
        <v>752</v>
      </c>
      <c r="L159" s="121">
        <f t="shared" si="33"/>
        <v>1108</v>
      </c>
      <c r="M159" s="122">
        <f t="shared" si="33"/>
        <v>1123</v>
      </c>
      <c r="N159" s="121">
        <f t="shared" si="33"/>
        <v>545</v>
      </c>
      <c r="O159" s="122">
        <f t="shared" si="33"/>
        <v>944</v>
      </c>
      <c r="P159" s="121">
        <f t="shared" si="33"/>
        <v>780</v>
      </c>
      <c r="Q159" s="122">
        <f t="shared" si="33"/>
        <v>-159</v>
      </c>
      <c r="R159" s="123">
        <f t="shared" si="29"/>
        <v>10020</v>
      </c>
      <c r="U159" s="110" t="e">
        <f t="shared" si="30"/>
        <v>#VALUE!</v>
      </c>
    </row>
    <row r="160" spans="1:21" ht="18.75" customHeight="1">
      <c r="A160" s="352"/>
      <c r="B160" s="346" t="s">
        <v>24</v>
      </c>
      <c r="C160" s="118" t="s">
        <v>0</v>
      </c>
      <c r="D160" s="152">
        <v>17562</v>
      </c>
      <c r="E160" s="106">
        <v>0</v>
      </c>
      <c r="F160" s="107">
        <v>2015</v>
      </c>
      <c r="G160" s="106">
        <v>1436</v>
      </c>
      <c r="H160" s="106">
        <v>1436</v>
      </c>
      <c r="I160" s="107">
        <v>1436</v>
      </c>
      <c r="J160" s="106">
        <v>1514</v>
      </c>
      <c r="K160" s="106">
        <v>1872</v>
      </c>
      <c r="L160" s="106">
        <v>1515</v>
      </c>
      <c r="M160" s="107">
        <v>1452</v>
      </c>
      <c r="N160" s="106">
        <v>1016</v>
      </c>
      <c r="O160" s="107">
        <v>1488</v>
      </c>
      <c r="P160" s="106">
        <v>1882</v>
      </c>
      <c r="Q160" s="107">
        <v>500</v>
      </c>
      <c r="R160" s="105">
        <f t="shared" si="29"/>
        <v>17562</v>
      </c>
      <c r="U160" s="110">
        <f t="shared" si="30"/>
        <v>0</v>
      </c>
    </row>
    <row r="161" spans="1:21" ht="18.75" customHeight="1">
      <c r="A161" s="352"/>
      <c r="B161" s="346"/>
      <c r="C161" s="119" t="s">
        <v>14</v>
      </c>
      <c r="D161" s="120" t="s">
        <v>285</v>
      </c>
      <c r="E161" s="121">
        <v>650</v>
      </c>
      <c r="F161" s="122">
        <v>250</v>
      </c>
      <c r="G161" s="121">
        <v>828</v>
      </c>
      <c r="H161" s="121">
        <v>868</v>
      </c>
      <c r="I161" s="122">
        <v>1321</v>
      </c>
      <c r="J161" s="121">
        <v>940</v>
      </c>
      <c r="K161" s="121">
        <v>752</v>
      </c>
      <c r="L161" s="121">
        <v>1108</v>
      </c>
      <c r="M161" s="122">
        <v>1123</v>
      </c>
      <c r="N161" s="121">
        <v>545</v>
      </c>
      <c r="O161" s="122">
        <v>944</v>
      </c>
      <c r="P161" s="121">
        <v>780</v>
      </c>
      <c r="Q161" s="122">
        <v>-159</v>
      </c>
      <c r="R161" s="123">
        <f t="shared" si="29"/>
        <v>9950</v>
      </c>
      <c r="U161" s="110" t="e">
        <f t="shared" si="30"/>
        <v>#VALUE!</v>
      </c>
    </row>
    <row r="162" spans="1:21" ht="18.75" customHeight="1">
      <c r="A162" s="352"/>
      <c r="B162" s="346" t="s">
        <v>34</v>
      </c>
      <c r="C162" s="118" t="s">
        <v>0</v>
      </c>
      <c r="D162" s="152">
        <v>92</v>
      </c>
      <c r="E162" s="106">
        <v>0</v>
      </c>
      <c r="F162" s="107">
        <v>10</v>
      </c>
      <c r="G162" s="106">
        <v>82</v>
      </c>
      <c r="H162" s="106">
        <v>0</v>
      </c>
      <c r="I162" s="107">
        <v>0</v>
      </c>
      <c r="J162" s="106">
        <v>0</v>
      </c>
      <c r="K162" s="106">
        <v>0</v>
      </c>
      <c r="L162" s="106">
        <v>0</v>
      </c>
      <c r="M162" s="107">
        <v>0</v>
      </c>
      <c r="N162" s="106">
        <v>0</v>
      </c>
      <c r="O162" s="107">
        <v>0</v>
      </c>
      <c r="P162" s="106">
        <v>0</v>
      </c>
      <c r="Q162" s="107">
        <v>0</v>
      </c>
      <c r="R162" s="105">
        <f t="shared" si="29"/>
        <v>92</v>
      </c>
      <c r="U162" s="110">
        <f t="shared" si="30"/>
        <v>0</v>
      </c>
    </row>
    <row r="163" spans="1:21" ht="18.75" customHeight="1">
      <c r="A163" s="353"/>
      <c r="B163" s="346"/>
      <c r="C163" s="119" t="s">
        <v>14</v>
      </c>
      <c r="D163" s="120" t="s">
        <v>285</v>
      </c>
      <c r="E163" s="121"/>
      <c r="F163" s="121"/>
      <c r="G163" s="121">
        <v>70</v>
      </c>
      <c r="H163" s="121"/>
      <c r="I163" s="121"/>
      <c r="J163" s="121"/>
      <c r="K163" s="121"/>
      <c r="L163" s="121"/>
      <c r="M163" s="122"/>
      <c r="N163" s="121"/>
      <c r="O163" s="122"/>
      <c r="P163" s="121"/>
      <c r="Q163" s="122"/>
      <c r="R163" s="123">
        <f aca="true" t="shared" si="34" ref="R163:R207">SUM(E163:Q163)</f>
        <v>70</v>
      </c>
      <c r="U163" s="110" t="e">
        <f t="shared" si="30"/>
        <v>#VALUE!</v>
      </c>
    </row>
    <row r="164" spans="1:21" ht="18.75" customHeight="1">
      <c r="A164" s="337" t="s">
        <v>134</v>
      </c>
      <c r="B164" s="347"/>
      <c r="C164" s="118" t="s">
        <v>0</v>
      </c>
      <c r="D164" s="105">
        <f>SUM(D166,D168)</f>
        <v>2181</v>
      </c>
      <c r="E164" s="106">
        <f aca="true" t="shared" si="35" ref="E164:Q165">SUM(E166,E168)</f>
        <v>0</v>
      </c>
      <c r="F164" s="107">
        <f t="shared" si="35"/>
        <v>0</v>
      </c>
      <c r="G164" s="106">
        <f t="shared" si="35"/>
        <v>0</v>
      </c>
      <c r="H164" s="106">
        <f t="shared" si="35"/>
        <v>71</v>
      </c>
      <c r="I164" s="107">
        <f t="shared" si="35"/>
        <v>108</v>
      </c>
      <c r="J164" s="106">
        <f t="shared" si="35"/>
        <v>67</v>
      </c>
      <c r="K164" s="106">
        <f t="shared" si="35"/>
        <v>166</v>
      </c>
      <c r="L164" s="106">
        <f t="shared" si="35"/>
        <v>112</v>
      </c>
      <c r="M164" s="107">
        <f t="shared" si="35"/>
        <v>517</v>
      </c>
      <c r="N164" s="106">
        <f t="shared" si="35"/>
        <v>84</v>
      </c>
      <c r="O164" s="107">
        <f t="shared" si="35"/>
        <v>137</v>
      </c>
      <c r="P164" s="106">
        <f t="shared" si="35"/>
        <v>215</v>
      </c>
      <c r="Q164" s="107">
        <f t="shared" si="35"/>
        <v>704</v>
      </c>
      <c r="R164" s="105">
        <f t="shared" si="34"/>
        <v>2181</v>
      </c>
      <c r="U164" s="110">
        <f t="shared" si="30"/>
        <v>0</v>
      </c>
    </row>
    <row r="165" spans="1:21" ht="18.75" customHeight="1">
      <c r="A165" s="348"/>
      <c r="B165" s="349"/>
      <c r="C165" s="119" t="s">
        <v>14</v>
      </c>
      <c r="D165" s="120" t="s">
        <v>285</v>
      </c>
      <c r="E165" s="121">
        <f t="shared" si="35"/>
        <v>0</v>
      </c>
      <c r="F165" s="122">
        <f t="shared" si="35"/>
        <v>0</v>
      </c>
      <c r="G165" s="121">
        <f t="shared" si="35"/>
        <v>71</v>
      </c>
      <c r="H165" s="121">
        <f t="shared" si="35"/>
        <v>88</v>
      </c>
      <c r="I165" s="122">
        <f t="shared" si="35"/>
        <v>71</v>
      </c>
      <c r="J165" s="121">
        <f t="shared" si="35"/>
        <v>51</v>
      </c>
      <c r="K165" s="121">
        <f t="shared" si="35"/>
        <v>121</v>
      </c>
      <c r="L165" s="121">
        <f t="shared" si="35"/>
        <v>55</v>
      </c>
      <c r="M165" s="122">
        <f t="shared" si="35"/>
        <v>135</v>
      </c>
      <c r="N165" s="121">
        <f t="shared" si="35"/>
        <v>110</v>
      </c>
      <c r="O165" s="122">
        <f t="shared" si="35"/>
        <v>6</v>
      </c>
      <c r="P165" s="121">
        <f t="shared" si="35"/>
        <v>115</v>
      </c>
      <c r="Q165" s="122">
        <f t="shared" si="35"/>
        <v>289</v>
      </c>
      <c r="R165" s="123">
        <f t="shared" si="34"/>
        <v>1112</v>
      </c>
      <c r="U165" s="110" t="e">
        <f t="shared" si="30"/>
        <v>#VALUE!</v>
      </c>
    </row>
    <row r="166" spans="1:21" ht="18.75" customHeight="1">
      <c r="A166" s="354"/>
      <c r="B166" s="346" t="s">
        <v>24</v>
      </c>
      <c r="C166" s="118" t="s">
        <v>0</v>
      </c>
      <c r="D166" s="190">
        <v>1936</v>
      </c>
      <c r="E166" s="191">
        <v>0</v>
      </c>
      <c r="F166" s="192">
        <v>0</v>
      </c>
      <c r="G166" s="191">
        <v>0</v>
      </c>
      <c r="H166" s="191">
        <v>0</v>
      </c>
      <c r="I166" s="192">
        <v>108</v>
      </c>
      <c r="J166" s="191">
        <v>67</v>
      </c>
      <c r="K166" s="191">
        <v>79</v>
      </c>
      <c r="L166" s="191">
        <v>112</v>
      </c>
      <c r="M166" s="192">
        <v>517</v>
      </c>
      <c r="N166" s="191">
        <v>84</v>
      </c>
      <c r="O166" s="192">
        <v>137</v>
      </c>
      <c r="P166" s="191">
        <v>215</v>
      </c>
      <c r="Q166" s="192">
        <v>617</v>
      </c>
      <c r="R166" s="105">
        <f t="shared" si="34"/>
        <v>1936</v>
      </c>
      <c r="U166" s="110">
        <f t="shared" si="30"/>
        <v>0</v>
      </c>
    </row>
    <row r="167" spans="1:21" ht="18.75" customHeight="1">
      <c r="A167" s="354"/>
      <c r="B167" s="346"/>
      <c r="C167" s="119" t="s">
        <v>14</v>
      </c>
      <c r="D167" s="120" t="s">
        <v>285</v>
      </c>
      <c r="E167" s="121"/>
      <c r="F167" s="122"/>
      <c r="G167" s="121">
        <v>71</v>
      </c>
      <c r="H167" s="121">
        <v>88</v>
      </c>
      <c r="I167" s="122">
        <v>36</v>
      </c>
      <c r="J167" s="121">
        <v>2</v>
      </c>
      <c r="K167" s="121">
        <v>121</v>
      </c>
      <c r="L167" s="121">
        <v>51</v>
      </c>
      <c r="M167" s="122">
        <v>88</v>
      </c>
      <c r="N167" s="121">
        <v>86</v>
      </c>
      <c r="O167" s="122">
        <v>6</v>
      </c>
      <c r="P167" s="121">
        <v>115</v>
      </c>
      <c r="Q167" s="122">
        <v>257</v>
      </c>
      <c r="R167" s="123">
        <f t="shared" si="34"/>
        <v>921</v>
      </c>
      <c r="U167" s="110" t="e">
        <f t="shared" si="30"/>
        <v>#VALUE!</v>
      </c>
    </row>
    <row r="168" spans="1:21" ht="18.75" customHeight="1">
      <c r="A168" s="352"/>
      <c r="B168" s="351" t="s">
        <v>34</v>
      </c>
      <c r="C168" s="118" t="s">
        <v>0</v>
      </c>
      <c r="D168" s="187">
        <v>245</v>
      </c>
      <c r="E168" s="188">
        <v>0</v>
      </c>
      <c r="F168" s="189">
        <v>0</v>
      </c>
      <c r="G168" s="188">
        <v>0</v>
      </c>
      <c r="H168" s="188">
        <v>71</v>
      </c>
      <c r="I168" s="189">
        <v>0</v>
      </c>
      <c r="J168" s="188">
        <v>0</v>
      </c>
      <c r="K168" s="188">
        <v>87</v>
      </c>
      <c r="L168" s="188">
        <v>0</v>
      </c>
      <c r="M168" s="189">
        <v>0</v>
      </c>
      <c r="N168" s="188">
        <v>0</v>
      </c>
      <c r="O168" s="189">
        <v>0</v>
      </c>
      <c r="P168" s="188">
        <v>0</v>
      </c>
      <c r="Q168" s="189">
        <v>87</v>
      </c>
      <c r="R168" s="105">
        <f t="shared" si="34"/>
        <v>245</v>
      </c>
      <c r="U168" s="110">
        <f t="shared" si="30"/>
        <v>0</v>
      </c>
    </row>
    <row r="169" spans="1:21" ht="18.75" customHeight="1">
      <c r="A169" s="353"/>
      <c r="B169" s="356"/>
      <c r="C169" s="119" t="s">
        <v>14</v>
      </c>
      <c r="D169" s="120" t="s">
        <v>285</v>
      </c>
      <c r="E169" s="121"/>
      <c r="F169" s="122"/>
      <c r="G169" s="121"/>
      <c r="H169" s="121"/>
      <c r="I169" s="122">
        <v>35</v>
      </c>
      <c r="J169" s="121">
        <v>49</v>
      </c>
      <c r="K169" s="121"/>
      <c r="L169" s="121">
        <v>4</v>
      </c>
      <c r="M169" s="122">
        <v>47</v>
      </c>
      <c r="N169" s="121">
        <v>24</v>
      </c>
      <c r="O169" s="122"/>
      <c r="P169" s="121"/>
      <c r="Q169" s="122">
        <v>32</v>
      </c>
      <c r="R169" s="123">
        <f t="shared" si="34"/>
        <v>191</v>
      </c>
      <c r="U169" s="110" t="e">
        <f t="shared" si="30"/>
        <v>#VALUE!</v>
      </c>
    </row>
    <row r="170" spans="1:21" ht="18.75" customHeight="1">
      <c r="A170" s="343" t="s">
        <v>135</v>
      </c>
      <c r="B170" s="344"/>
      <c r="C170" s="118" t="s">
        <v>0</v>
      </c>
      <c r="D170" s="105">
        <f>SUM(D172,D174)</f>
        <v>19641</v>
      </c>
      <c r="E170" s="106">
        <f>SUM(E172,E174)</f>
        <v>462</v>
      </c>
      <c r="F170" s="107">
        <f>SUM(F172,F174)</f>
        <v>2447</v>
      </c>
      <c r="G170" s="106">
        <f>SUM(G172,G174)</f>
        <v>1928</v>
      </c>
      <c r="H170" s="106">
        <f aca="true" t="shared" si="36" ref="H170:Q171">SUM(H172,H174)</f>
        <v>1534</v>
      </c>
      <c r="I170" s="107">
        <f t="shared" si="36"/>
        <v>845</v>
      </c>
      <c r="J170" s="106">
        <f t="shared" si="36"/>
        <v>1200</v>
      </c>
      <c r="K170" s="106">
        <f t="shared" si="36"/>
        <v>1958</v>
      </c>
      <c r="L170" s="106">
        <f t="shared" si="36"/>
        <v>2811</v>
      </c>
      <c r="M170" s="107">
        <f t="shared" si="36"/>
        <v>2034</v>
      </c>
      <c r="N170" s="106">
        <f t="shared" si="36"/>
        <v>1133</v>
      </c>
      <c r="O170" s="107">
        <f t="shared" si="36"/>
        <v>1209</v>
      </c>
      <c r="P170" s="106">
        <f t="shared" si="36"/>
        <v>1146</v>
      </c>
      <c r="Q170" s="107">
        <f t="shared" si="36"/>
        <v>934</v>
      </c>
      <c r="R170" s="105">
        <f t="shared" si="34"/>
        <v>19641</v>
      </c>
      <c r="U170" s="110">
        <f t="shared" si="30"/>
        <v>0</v>
      </c>
    </row>
    <row r="171" spans="1:21" ht="18.75" customHeight="1">
      <c r="A171" s="345"/>
      <c r="B171" s="344"/>
      <c r="C171" s="119" t="s">
        <v>14</v>
      </c>
      <c r="D171" s="120" t="s">
        <v>285</v>
      </c>
      <c r="E171" s="121">
        <f>SUM(E173,E175)</f>
        <v>0</v>
      </c>
      <c r="F171" s="122">
        <f>SUM(F173,F175)</f>
        <v>1017</v>
      </c>
      <c r="G171" s="121">
        <f>SUM(G173,G175)</f>
        <v>464</v>
      </c>
      <c r="H171" s="121">
        <f t="shared" si="36"/>
        <v>1892</v>
      </c>
      <c r="I171" s="122">
        <f t="shared" si="36"/>
        <v>1820</v>
      </c>
      <c r="J171" s="121">
        <f t="shared" si="36"/>
        <v>2020</v>
      </c>
      <c r="K171" s="121">
        <f t="shared" si="36"/>
        <v>1257</v>
      </c>
      <c r="L171" s="121">
        <f t="shared" si="36"/>
        <v>846</v>
      </c>
      <c r="M171" s="122">
        <f t="shared" si="36"/>
        <v>181</v>
      </c>
      <c r="N171" s="121">
        <f t="shared" si="36"/>
        <v>1590</v>
      </c>
      <c r="O171" s="122">
        <f t="shared" si="36"/>
        <v>122</v>
      </c>
      <c r="P171" s="121">
        <f t="shared" si="36"/>
        <v>1255</v>
      </c>
      <c r="Q171" s="122">
        <f t="shared" si="36"/>
        <v>3145</v>
      </c>
      <c r="R171" s="123">
        <f t="shared" si="34"/>
        <v>15609</v>
      </c>
      <c r="U171" s="110" t="e">
        <f t="shared" si="30"/>
        <v>#VALUE!</v>
      </c>
    </row>
    <row r="172" spans="1:21" ht="18.75" customHeight="1">
      <c r="A172" s="357"/>
      <c r="B172" s="344" t="s">
        <v>366</v>
      </c>
      <c r="C172" s="118" t="s">
        <v>0</v>
      </c>
      <c r="D172" s="187">
        <v>16621</v>
      </c>
      <c r="E172" s="188">
        <v>462</v>
      </c>
      <c r="F172" s="189">
        <v>1618</v>
      </c>
      <c r="G172" s="188">
        <v>1928</v>
      </c>
      <c r="H172" s="188">
        <v>1534</v>
      </c>
      <c r="I172" s="189">
        <v>683</v>
      </c>
      <c r="J172" s="188">
        <v>1200</v>
      </c>
      <c r="K172" s="188">
        <v>1883</v>
      </c>
      <c r="L172" s="188">
        <v>2016</v>
      </c>
      <c r="M172" s="189">
        <v>1238</v>
      </c>
      <c r="N172" s="188">
        <v>1133</v>
      </c>
      <c r="O172" s="189">
        <v>1209</v>
      </c>
      <c r="P172" s="188">
        <v>1112</v>
      </c>
      <c r="Q172" s="189">
        <v>605</v>
      </c>
      <c r="R172" s="105">
        <f t="shared" si="34"/>
        <v>16621</v>
      </c>
      <c r="U172" s="110">
        <f t="shared" si="30"/>
        <v>0</v>
      </c>
    </row>
    <row r="173" spans="1:21" ht="18.75" customHeight="1">
      <c r="A173" s="357"/>
      <c r="B173" s="344"/>
      <c r="C173" s="119" t="s">
        <v>14</v>
      </c>
      <c r="D173" s="120" t="s">
        <v>285</v>
      </c>
      <c r="E173" s="121"/>
      <c r="F173" s="122">
        <v>1017</v>
      </c>
      <c r="G173" s="121">
        <v>460</v>
      </c>
      <c r="H173" s="121">
        <v>1750</v>
      </c>
      <c r="I173" s="122">
        <v>1753</v>
      </c>
      <c r="J173" s="121">
        <v>1499</v>
      </c>
      <c r="K173" s="121">
        <v>1257</v>
      </c>
      <c r="L173" s="121">
        <v>846</v>
      </c>
      <c r="M173" s="122">
        <v>181</v>
      </c>
      <c r="N173" s="121">
        <v>1231</v>
      </c>
      <c r="O173" s="122">
        <v>122</v>
      </c>
      <c r="P173" s="121">
        <v>1255</v>
      </c>
      <c r="Q173" s="122">
        <v>2976</v>
      </c>
      <c r="R173" s="123">
        <f t="shared" si="34"/>
        <v>14347</v>
      </c>
      <c r="U173" s="110" t="e">
        <f t="shared" si="30"/>
        <v>#VALUE!</v>
      </c>
    </row>
    <row r="174" spans="1:21" ht="18.75" customHeight="1">
      <c r="A174" s="357"/>
      <c r="B174" s="344" t="s">
        <v>367</v>
      </c>
      <c r="C174" s="118" t="s">
        <v>0</v>
      </c>
      <c r="D174" s="187">
        <v>3020</v>
      </c>
      <c r="E174" s="188">
        <v>0</v>
      </c>
      <c r="F174" s="189">
        <v>829</v>
      </c>
      <c r="G174" s="188">
        <v>0</v>
      </c>
      <c r="H174" s="188">
        <v>0</v>
      </c>
      <c r="I174" s="189">
        <v>162</v>
      </c>
      <c r="J174" s="188">
        <v>0</v>
      </c>
      <c r="K174" s="188">
        <v>75</v>
      </c>
      <c r="L174" s="188">
        <v>795</v>
      </c>
      <c r="M174" s="189">
        <v>796</v>
      </c>
      <c r="N174" s="188">
        <v>0</v>
      </c>
      <c r="O174" s="189">
        <v>0</v>
      </c>
      <c r="P174" s="188">
        <v>34</v>
      </c>
      <c r="Q174" s="189">
        <v>329</v>
      </c>
      <c r="R174" s="105">
        <f t="shared" si="34"/>
        <v>3020</v>
      </c>
      <c r="U174" s="110">
        <f t="shared" si="30"/>
        <v>0</v>
      </c>
    </row>
    <row r="175" spans="1:21" ht="18.75" customHeight="1">
      <c r="A175" s="358"/>
      <c r="B175" s="344"/>
      <c r="C175" s="119" t="s">
        <v>14</v>
      </c>
      <c r="D175" s="120" t="s">
        <v>285</v>
      </c>
      <c r="E175" s="121"/>
      <c r="F175" s="122"/>
      <c r="G175" s="121">
        <v>4</v>
      </c>
      <c r="H175" s="121">
        <v>142</v>
      </c>
      <c r="I175" s="122">
        <v>67</v>
      </c>
      <c r="J175" s="121">
        <v>521</v>
      </c>
      <c r="K175" s="121"/>
      <c r="L175" s="121"/>
      <c r="M175" s="122"/>
      <c r="N175" s="121">
        <v>359</v>
      </c>
      <c r="O175" s="122"/>
      <c r="P175" s="121"/>
      <c r="Q175" s="122">
        <v>169</v>
      </c>
      <c r="R175" s="123">
        <f t="shared" si="34"/>
        <v>1262</v>
      </c>
      <c r="U175" s="110" t="e">
        <f t="shared" si="30"/>
        <v>#VALUE!</v>
      </c>
    </row>
    <row r="176" spans="1:21" ht="18.75" customHeight="1">
      <c r="A176" s="335" t="s">
        <v>66</v>
      </c>
      <c r="B176" s="336"/>
      <c r="C176" s="118" t="s">
        <v>0</v>
      </c>
      <c r="D176" s="105">
        <f aca="true" t="shared" si="37" ref="D176:Q177">SUM(D178,D180)</f>
        <v>59131</v>
      </c>
      <c r="E176" s="106">
        <f t="shared" si="37"/>
        <v>0</v>
      </c>
      <c r="F176" s="107">
        <f t="shared" si="37"/>
        <v>140</v>
      </c>
      <c r="G176" s="106">
        <f t="shared" si="37"/>
        <v>3974</v>
      </c>
      <c r="H176" s="106">
        <f t="shared" si="37"/>
        <v>1901</v>
      </c>
      <c r="I176" s="107">
        <f t="shared" si="37"/>
        <v>2203</v>
      </c>
      <c r="J176" s="106">
        <f t="shared" si="37"/>
        <v>761</v>
      </c>
      <c r="K176" s="106">
        <f t="shared" si="37"/>
        <v>3986</v>
      </c>
      <c r="L176" s="106">
        <f t="shared" si="37"/>
        <v>4455</v>
      </c>
      <c r="M176" s="107">
        <f t="shared" si="37"/>
        <v>9288</v>
      </c>
      <c r="N176" s="106">
        <f t="shared" si="37"/>
        <v>6352</v>
      </c>
      <c r="O176" s="107">
        <f t="shared" si="37"/>
        <v>9381</v>
      </c>
      <c r="P176" s="106">
        <f t="shared" si="37"/>
        <v>10852</v>
      </c>
      <c r="Q176" s="107">
        <f t="shared" si="37"/>
        <v>5838</v>
      </c>
      <c r="R176" s="105">
        <f t="shared" si="34"/>
        <v>59131</v>
      </c>
      <c r="U176" s="110">
        <f t="shared" si="30"/>
        <v>0</v>
      </c>
    </row>
    <row r="177" spans="1:21" ht="18.75" customHeight="1">
      <c r="A177" s="337"/>
      <c r="B177" s="336"/>
      <c r="C177" s="119" t="s">
        <v>14</v>
      </c>
      <c r="D177" s="120" t="s">
        <v>285</v>
      </c>
      <c r="E177" s="121">
        <f t="shared" si="37"/>
        <v>0</v>
      </c>
      <c r="F177" s="122">
        <f t="shared" si="37"/>
        <v>257</v>
      </c>
      <c r="G177" s="121">
        <f t="shared" si="37"/>
        <v>1918</v>
      </c>
      <c r="H177" s="121">
        <f t="shared" si="37"/>
        <v>3031</v>
      </c>
      <c r="I177" s="122">
        <f t="shared" si="37"/>
        <v>2631</v>
      </c>
      <c r="J177" s="121">
        <f t="shared" si="37"/>
        <v>1968</v>
      </c>
      <c r="K177" s="121">
        <f t="shared" si="37"/>
        <v>2553</v>
      </c>
      <c r="L177" s="121">
        <f t="shared" si="37"/>
        <v>1577</v>
      </c>
      <c r="M177" s="122">
        <f t="shared" si="37"/>
        <v>1663</v>
      </c>
      <c r="N177" s="121">
        <f t="shared" si="37"/>
        <v>4863</v>
      </c>
      <c r="O177" s="122">
        <f t="shared" si="37"/>
        <v>4405</v>
      </c>
      <c r="P177" s="121">
        <f t="shared" si="37"/>
        <v>6881</v>
      </c>
      <c r="Q177" s="122">
        <f t="shared" si="37"/>
        <v>2562</v>
      </c>
      <c r="R177" s="123">
        <f t="shared" si="34"/>
        <v>34309</v>
      </c>
      <c r="U177" s="110" t="e">
        <f t="shared" si="30"/>
        <v>#VALUE!</v>
      </c>
    </row>
    <row r="178" spans="1:21" ht="18.75" customHeight="1">
      <c r="A178" s="352"/>
      <c r="B178" s="346" t="s">
        <v>24</v>
      </c>
      <c r="C178" s="118" t="s">
        <v>0</v>
      </c>
      <c r="D178" s="152">
        <v>44589</v>
      </c>
      <c r="E178" s="106">
        <v>0</v>
      </c>
      <c r="F178" s="106">
        <v>60</v>
      </c>
      <c r="G178" s="106">
        <v>3284</v>
      </c>
      <c r="H178" s="106">
        <v>1390</v>
      </c>
      <c r="I178" s="106">
        <v>1993</v>
      </c>
      <c r="J178" s="106">
        <v>424</v>
      </c>
      <c r="K178" s="106">
        <v>3725</v>
      </c>
      <c r="L178" s="106">
        <v>4040</v>
      </c>
      <c r="M178" s="106">
        <v>7130</v>
      </c>
      <c r="N178" s="106">
        <v>5300</v>
      </c>
      <c r="O178" s="106">
        <v>7243</v>
      </c>
      <c r="P178" s="106">
        <v>6428</v>
      </c>
      <c r="Q178" s="106">
        <v>3572</v>
      </c>
      <c r="R178" s="105">
        <f t="shared" si="34"/>
        <v>44589</v>
      </c>
      <c r="U178" s="110">
        <f>D178-R178</f>
        <v>0</v>
      </c>
    </row>
    <row r="179" spans="1:21" ht="18.75" customHeight="1">
      <c r="A179" s="352"/>
      <c r="B179" s="346"/>
      <c r="C179" s="134" t="s">
        <v>14</v>
      </c>
      <c r="D179" s="120" t="s">
        <v>285</v>
      </c>
      <c r="E179" s="121">
        <v>0</v>
      </c>
      <c r="F179" s="121">
        <v>230</v>
      </c>
      <c r="G179" s="121">
        <v>1749</v>
      </c>
      <c r="H179" s="121">
        <v>2699</v>
      </c>
      <c r="I179" s="121">
        <v>2473</v>
      </c>
      <c r="J179" s="121">
        <v>1841</v>
      </c>
      <c r="K179" s="121">
        <v>2402</v>
      </c>
      <c r="L179" s="121">
        <v>1461</v>
      </c>
      <c r="M179" s="121">
        <v>1349</v>
      </c>
      <c r="N179" s="121">
        <v>4784</v>
      </c>
      <c r="O179" s="121">
        <v>3489</v>
      </c>
      <c r="P179" s="121">
        <v>6599</v>
      </c>
      <c r="Q179" s="121">
        <v>2320</v>
      </c>
      <c r="R179" s="123">
        <f t="shared" si="34"/>
        <v>31396</v>
      </c>
      <c r="U179" s="110" t="e">
        <f>D179-R179</f>
        <v>#VALUE!</v>
      </c>
    </row>
    <row r="180" spans="1:21" ht="18.75" customHeight="1">
      <c r="A180" s="352"/>
      <c r="B180" s="373" t="s">
        <v>34</v>
      </c>
      <c r="C180" s="118" t="s">
        <v>0</v>
      </c>
      <c r="D180" s="152">
        <v>14542</v>
      </c>
      <c r="E180" s="106">
        <v>0</v>
      </c>
      <c r="F180" s="106">
        <v>80</v>
      </c>
      <c r="G180" s="106">
        <v>690</v>
      </c>
      <c r="H180" s="106">
        <v>511</v>
      </c>
      <c r="I180" s="106">
        <v>210</v>
      </c>
      <c r="J180" s="106">
        <v>337</v>
      </c>
      <c r="K180" s="106">
        <v>261</v>
      </c>
      <c r="L180" s="106">
        <v>415</v>
      </c>
      <c r="M180" s="106">
        <v>2158</v>
      </c>
      <c r="N180" s="106">
        <v>1052</v>
      </c>
      <c r="O180" s="106">
        <v>2138</v>
      </c>
      <c r="P180" s="106">
        <v>4424</v>
      </c>
      <c r="Q180" s="106">
        <v>2266</v>
      </c>
      <c r="R180" s="105">
        <f t="shared" si="34"/>
        <v>14542</v>
      </c>
      <c r="U180" s="110">
        <f>D180-R180</f>
        <v>0</v>
      </c>
    </row>
    <row r="181" spans="1:21" ht="18.75" customHeight="1">
      <c r="A181" s="352"/>
      <c r="B181" s="369"/>
      <c r="C181" s="134" t="s">
        <v>14</v>
      </c>
      <c r="D181" s="120" t="s">
        <v>285</v>
      </c>
      <c r="E181" s="121">
        <v>0</v>
      </c>
      <c r="F181" s="121">
        <v>27</v>
      </c>
      <c r="G181" s="121">
        <v>169</v>
      </c>
      <c r="H181" s="121">
        <v>332</v>
      </c>
      <c r="I181" s="121">
        <v>158</v>
      </c>
      <c r="J181" s="121">
        <v>127</v>
      </c>
      <c r="K181" s="121">
        <v>151</v>
      </c>
      <c r="L181" s="121">
        <v>116</v>
      </c>
      <c r="M181" s="121">
        <v>314</v>
      </c>
      <c r="N181" s="121">
        <v>79</v>
      </c>
      <c r="O181" s="121">
        <v>916</v>
      </c>
      <c r="P181" s="121">
        <v>282</v>
      </c>
      <c r="Q181" s="121">
        <v>242</v>
      </c>
      <c r="R181" s="123">
        <f>SUM(E181:Q181)</f>
        <v>2913</v>
      </c>
      <c r="U181" s="110" t="e">
        <f>D181-R181</f>
        <v>#VALUE!</v>
      </c>
    </row>
    <row r="182" spans="1:22" s="109" customFormat="1" ht="18.75" customHeight="1">
      <c r="A182" s="361" t="s">
        <v>100</v>
      </c>
      <c r="B182" s="351"/>
      <c r="C182" s="163" t="s">
        <v>96</v>
      </c>
      <c r="D182" s="152">
        <f>D184</f>
        <v>1710</v>
      </c>
      <c r="E182" s="156">
        <f aca="true" t="shared" si="38" ref="E182:Q183">E184</f>
        <v>0</v>
      </c>
      <c r="F182" s="157">
        <f t="shared" si="38"/>
        <v>0</v>
      </c>
      <c r="G182" s="156">
        <f t="shared" si="38"/>
        <v>34</v>
      </c>
      <c r="H182" s="156">
        <f t="shared" si="38"/>
        <v>50</v>
      </c>
      <c r="I182" s="157">
        <f t="shared" si="38"/>
        <v>22</v>
      </c>
      <c r="J182" s="156">
        <f t="shared" si="38"/>
        <v>138</v>
      </c>
      <c r="K182" s="156">
        <f t="shared" si="38"/>
        <v>271</v>
      </c>
      <c r="L182" s="156">
        <f t="shared" si="38"/>
        <v>262</v>
      </c>
      <c r="M182" s="157">
        <f t="shared" si="38"/>
        <v>690</v>
      </c>
      <c r="N182" s="156">
        <f t="shared" si="38"/>
        <v>96</v>
      </c>
      <c r="O182" s="157">
        <f t="shared" si="38"/>
        <v>147</v>
      </c>
      <c r="P182" s="156">
        <f t="shared" si="38"/>
        <v>0</v>
      </c>
      <c r="Q182" s="157">
        <f t="shared" si="38"/>
        <v>0</v>
      </c>
      <c r="R182" s="105">
        <f t="shared" si="34"/>
        <v>1710</v>
      </c>
      <c r="S182" s="108"/>
      <c r="U182" s="110">
        <f t="shared" si="30"/>
        <v>0</v>
      </c>
      <c r="V182" s="108"/>
    </row>
    <row r="183" spans="1:22" s="109" customFormat="1" ht="18.75" customHeight="1">
      <c r="A183" s="374"/>
      <c r="B183" s="356"/>
      <c r="C183" s="164" t="s">
        <v>97</v>
      </c>
      <c r="D183" s="120" t="s">
        <v>285</v>
      </c>
      <c r="E183" s="121">
        <f t="shared" si="38"/>
        <v>0</v>
      </c>
      <c r="F183" s="122">
        <f t="shared" si="38"/>
        <v>0</v>
      </c>
      <c r="G183" s="121">
        <f t="shared" si="38"/>
        <v>72</v>
      </c>
      <c r="H183" s="121">
        <f t="shared" si="38"/>
        <v>59</v>
      </c>
      <c r="I183" s="122">
        <f t="shared" si="38"/>
        <v>244</v>
      </c>
      <c r="J183" s="121">
        <f t="shared" si="38"/>
        <v>0</v>
      </c>
      <c r="K183" s="121">
        <f t="shared" si="38"/>
        <v>126</v>
      </c>
      <c r="L183" s="121">
        <f t="shared" si="38"/>
        <v>110</v>
      </c>
      <c r="M183" s="122">
        <f t="shared" si="38"/>
        <v>137</v>
      </c>
      <c r="N183" s="121">
        <f t="shared" si="38"/>
        <v>30</v>
      </c>
      <c r="O183" s="122">
        <f t="shared" si="38"/>
        <v>187</v>
      </c>
      <c r="P183" s="121">
        <f t="shared" si="38"/>
        <v>293</v>
      </c>
      <c r="Q183" s="122">
        <f t="shared" si="38"/>
        <v>64</v>
      </c>
      <c r="R183" s="123">
        <v>0</v>
      </c>
      <c r="U183" s="110" t="e">
        <f t="shared" si="30"/>
        <v>#VALUE!</v>
      </c>
      <c r="V183" s="108"/>
    </row>
    <row r="184" spans="1:22" s="109" customFormat="1" ht="18.75" customHeight="1">
      <c r="A184" s="359"/>
      <c r="B184" s="370" t="s">
        <v>98</v>
      </c>
      <c r="C184" s="163" t="s">
        <v>96</v>
      </c>
      <c r="D184" s="152">
        <v>1710</v>
      </c>
      <c r="E184" s="156">
        <v>0</v>
      </c>
      <c r="F184" s="156">
        <v>0</v>
      </c>
      <c r="G184" s="156">
        <v>34</v>
      </c>
      <c r="H184" s="156">
        <v>50</v>
      </c>
      <c r="I184" s="156">
        <v>22</v>
      </c>
      <c r="J184" s="156">
        <v>138</v>
      </c>
      <c r="K184" s="156">
        <v>271</v>
      </c>
      <c r="L184" s="156">
        <v>262</v>
      </c>
      <c r="M184" s="156">
        <v>690</v>
      </c>
      <c r="N184" s="156">
        <v>96</v>
      </c>
      <c r="O184" s="156">
        <v>147</v>
      </c>
      <c r="P184" s="156">
        <v>0</v>
      </c>
      <c r="Q184" s="156">
        <v>0</v>
      </c>
      <c r="R184" s="105">
        <f>SUM(E184:Q184)</f>
        <v>1710</v>
      </c>
      <c r="S184" s="108"/>
      <c r="U184" s="110">
        <f>D184-R184</f>
        <v>0</v>
      </c>
      <c r="V184" s="108"/>
    </row>
    <row r="185" spans="1:22" s="109" customFormat="1" ht="18.75" customHeight="1">
      <c r="A185" s="359"/>
      <c r="B185" s="370"/>
      <c r="C185" s="173" t="s">
        <v>97</v>
      </c>
      <c r="D185" s="128" t="s">
        <v>285</v>
      </c>
      <c r="E185" s="129">
        <v>0</v>
      </c>
      <c r="F185" s="129">
        <v>0</v>
      </c>
      <c r="G185" s="129">
        <v>72</v>
      </c>
      <c r="H185" s="129">
        <v>59</v>
      </c>
      <c r="I185" s="129">
        <v>244</v>
      </c>
      <c r="J185" s="129">
        <v>0</v>
      </c>
      <c r="K185" s="129">
        <v>126</v>
      </c>
      <c r="L185" s="129">
        <v>110</v>
      </c>
      <c r="M185" s="129">
        <v>137</v>
      </c>
      <c r="N185" s="129">
        <v>30</v>
      </c>
      <c r="O185" s="129">
        <v>187</v>
      </c>
      <c r="P185" s="129">
        <v>293</v>
      </c>
      <c r="Q185" s="129">
        <v>64</v>
      </c>
      <c r="R185" s="128">
        <f>SUM(E185:Q185)</f>
        <v>1322</v>
      </c>
      <c r="U185" s="110" t="e">
        <f>D185-R185</f>
        <v>#VALUE!</v>
      </c>
      <c r="V185" s="108"/>
    </row>
    <row r="186" spans="1:22" s="109" customFormat="1" ht="18.75" customHeight="1">
      <c r="A186" s="361" t="s">
        <v>67</v>
      </c>
      <c r="B186" s="351"/>
      <c r="C186" s="163" t="s">
        <v>96</v>
      </c>
      <c r="D186" s="152">
        <f>SUM(D188,D190)</f>
        <v>10023</v>
      </c>
      <c r="E186" s="156">
        <f aca="true" t="shared" si="39" ref="E186:Q187">SUM(E188,E190)</f>
        <v>13</v>
      </c>
      <c r="F186" s="157">
        <f t="shared" si="39"/>
        <v>306</v>
      </c>
      <c r="G186" s="156">
        <f t="shared" si="39"/>
        <v>71</v>
      </c>
      <c r="H186" s="156">
        <f t="shared" si="39"/>
        <v>51</v>
      </c>
      <c r="I186" s="157">
        <f t="shared" si="39"/>
        <v>222</v>
      </c>
      <c r="J186" s="156">
        <f t="shared" si="39"/>
        <v>317</v>
      </c>
      <c r="K186" s="156">
        <f t="shared" si="39"/>
        <v>893</v>
      </c>
      <c r="L186" s="156">
        <f t="shared" si="39"/>
        <v>503</v>
      </c>
      <c r="M186" s="157">
        <f t="shared" si="39"/>
        <v>1299</v>
      </c>
      <c r="N186" s="156">
        <f t="shared" si="39"/>
        <v>253</v>
      </c>
      <c r="O186" s="157">
        <f t="shared" si="39"/>
        <v>822</v>
      </c>
      <c r="P186" s="156">
        <f t="shared" si="39"/>
        <v>1736</v>
      </c>
      <c r="Q186" s="157">
        <f t="shared" si="39"/>
        <v>3537</v>
      </c>
      <c r="R186" s="105">
        <f>SUM(E186:Q186)</f>
        <v>10023</v>
      </c>
      <c r="S186" s="108"/>
      <c r="U186" s="110">
        <f aca="true" t="shared" si="40" ref="U186:U191">D186-R186</f>
        <v>0</v>
      </c>
      <c r="V186" s="108"/>
    </row>
    <row r="187" spans="1:22" s="109" customFormat="1" ht="18.75" customHeight="1">
      <c r="A187" s="374"/>
      <c r="B187" s="356"/>
      <c r="C187" s="164" t="s">
        <v>97</v>
      </c>
      <c r="D187" s="120" t="s">
        <v>285</v>
      </c>
      <c r="E187" s="121">
        <f t="shared" si="39"/>
        <v>0</v>
      </c>
      <c r="F187" s="122">
        <f t="shared" si="39"/>
        <v>346</v>
      </c>
      <c r="G187" s="121">
        <f t="shared" si="39"/>
        <v>520</v>
      </c>
      <c r="H187" s="121">
        <f t="shared" si="39"/>
        <v>181</v>
      </c>
      <c r="I187" s="122">
        <f t="shared" si="39"/>
        <v>329</v>
      </c>
      <c r="J187" s="121">
        <f t="shared" si="39"/>
        <v>613</v>
      </c>
      <c r="K187" s="121">
        <f t="shared" si="39"/>
        <v>922</v>
      </c>
      <c r="L187" s="121">
        <f t="shared" si="39"/>
        <v>359</v>
      </c>
      <c r="M187" s="122">
        <f t="shared" si="39"/>
        <v>922</v>
      </c>
      <c r="N187" s="121">
        <f t="shared" si="39"/>
        <v>488</v>
      </c>
      <c r="O187" s="122">
        <f t="shared" si="39"/>
        <v>401</v>
      </c>
      <c r="P187" s="121">
        <f t="shared" si="39"/>
        <v>1011</v>
      </c>
      <c r="Q187" s="122">
        <f t="shared" si="39"/>
        <v>308</v>
      </c>
      <c r="R187" s="123">
        <v>0</v>
      </c>
      <c r="U187" s="110" t="e">
        <f t="shared" si="40"/>
        <v>#VALUE!</v>
      </c>
      <c r="V187" s="108"/>
    </row>
    <row r="188" spans="1:22" s="109" customFormat="1" ht="18.75" customHeight="1">
      <c r="A188" s="359"/>
      <c r="B188" s="346" t="s">
        <v>98</v>
      </c>
      <c r="C188" s="163" t="s">
        <v>96</v>
      </c>
      <c r="D188" s="152">
        <v>5602</v>
      </c>
      <c r="E188" s="156">
        <v>13</v>
      </c>
      <c r="F188" s="157">
        <v>2</v>
      </c>
      <c r="G188" s="156">
        <v>69</v>
      </c>
      <c r="H188" s="156">
        <v>51</v>
      </c>
      <c r="I188" s="157">
        <v>126</v>
      </c>
      <c r="J188" s="156">
        <v>202</v>
      </c>
      <c r="K188" s="156">
        <v>626</v>
      </c>
      <c r="L188" s="156">
        <v>372</v>
      </c>
      <c r="M188" s="157">
        <v>735</v>
      </c>
      <c r="N188" s="156">
        <v>108</v>
      </c>
      <c r="O188" s="157">
        <v>579</v>
      </c>
      <c r="P188" s="156">
        <v>1310</v>
      </c>
      <c r="Q188" s="157">
        <v>1409</v>
      </c>
      <c r="R188" s="105">
        <f>SUM(E188:Q188)</f>
        <v>5602</v>
      </c>
      <c r="S188" s="108"/>
      <c r="U188" s="110">
        <f t="shared" si="40"/>
        <v>0</v>
      </c>
      <c r="V188" s="108"/>
    </row>
    <row r="189" spans="1:22" s="109" customFormat="1" ht="18.75" customHeight="1">
      <c r="A189" s="359"/>
      <c r="B189" s="346"/>
      <c r="C189" s="164" t="s">
        <v>97</v>
      </c>
      <c r="D189" s="120" t="s">
        <v>285</v>
      </c>
      <c r="E189" s="121"/>
      <c r="F189" s="122">
        <v>346</v>
      </c>
      <c r="G189" s="121">
        <v>520</v>
      </c>
      <c r="H189" s="121">
        <v>181</v>
      </c>
      <c r="I189" s="122">
        <v>329</v>
      </c>
      <c r="J189" s="121">
        <v>538</v>
      </c>
      <c r="K189" s="121">
        <v>824</v>
      </c>
      <c r="L189" s="121">
        <v>274</v>
      </c>
      <c r="M189" s="122">
        <v>606</v>
      </c>
      <c r="N189" s="121">
        <v>322</v>
      </c>
      <c r="O189" s="122">
        <v>194</v>
      </c>
      <c r="P189" s="121">
        <v>323</v>
      </c>
      <c r="Q189" s="122">
        <v>299</v>
      </c>
      <c r="R189" s="123">
        <f>SUM(E189:Q189)</f>
        <v>4756</v>
      </c>
      <c r="U189" s="110" t="e">
        <f t="shared" si="40"/>
        <v>#VALUE!</v>
      </c>
      <c r="V189" s="108"/>
    </row>
    <row r="190" spans="1:22" s="109" customFormat="1" ht="18.75" customHeight="1">
      <c r="A190" s="359"/>
      <c r="B190" s="346" t="s">
        <v>160</v>
      </c>
      <c r="C190" s="163" t="s">
        <v>96</v>
      </c>
      <c r="D190" s="152">
        <v>4421</v>
      </c>
      <c r="E190" s="156">
        <v>0</v>
      </c>
      <c r="F190" s="157">
        <v>304</v>
      </c>
      <c r="G190" s="156">
        <v>2</v>
      </c>
      <c r="H190" s="156">
        <v>0</v>
      </c>
      <c r="I190" s="157">
        <v>96</v>
      </c>
      <c r="J190" s="156">
        <v>115</v>
      </c>
      <c r="K190" s="156">
        <v>267</v>
      </c>
      <c r="L190" s="156">
        <v>131</v>
      </c>
      <c r="M190" s="157">
        <v>564</v>
      </c>
      <c r="N190" s="156">
        <v>145</v>
      </c>
      <c r="O190" s="157">
        <v>243</v>
      </c>
      <c r="P190" s="156">
        <v>426</v>
      </c>
      <c r="Q190" s="157">
        <v>2128</v>
      </c>
      <c r="R190" s="105">
        <f>SUM(E190:Q190)</f>
        <v>4421</v>
      </c>
      <c r="S190" s="108"/>
      <c r="U190" s="110">
        <f t="shared" si="40"/>
        <v>0</v>
      </c>
      <c r="V190" s="108"/>
    </row>
    <row r="191" spans="1:22" s="109" customFormat="1" ht="18.75" customHeight="1">
      <c r="A191" s="359"/>
      <c r="B191" s="346"/>
      <c r="C191" s="164" t="s">
        <v>97</v>
      </c>
      <c r="D191" s="120" t="s">
        <v>285</v>
      </c>
      <c r="E191" s="121"/>
      <c r="F191" s="122"/>
      <c r="G191" s="121"/>
      <c r="H191" s="121"/>
      <c r="I191" s="122"/>
      <c r="J191" s="121">
        <v>75</v>
      </c>
      <c r="K191" s="121">
        <v>98</v>
      </c>
      <c r="L191" s="121">
        <v>85</v>
      </c>
      <c r="M191" s="122">
        <v>316</v>
      </c>
      <c r="N191" s="121">
        <v>166</v>
      </c>
      <c r="O191" s="122">
        <v>207</v>
      </c>
      <c r="P191" s="121">
        <v>688</v>
      </c>
      <c r="Q191" s="122">
        <v>9</v>
      </c>
      <c r="R191" s="123">
        <f>SUM(E191:Q191)</f>
        <v>1644</v>
      </c>
      <c r="U191" s="110" t="e">
        <f t="shared" si="40"/>
        <v>#VALUE!</v>
      </c>
      <c r="V191" s="108"/>
    </row>
    <row r="192" spans="1:21" ht="18.75" customHeight="1">
      <c r="A192" s="337" t="s">
        <v>110</v>
      </c>
      <c r="B192" s="347"/>
      <c r="C192" s="147" t="s">
        <v>0</v>
      </c>
      <c r="D192" s="148">
        <f>SUM(D194,D196)</f>
        <v>17753</v>
      </c>
      <c r="E192" s="149">
        <f>SUM(E194,E196)</f>
        <v>0</v>
      </c>
      <c r="F192" s="150">
        <f>SUM(F194,F196)</f>
        <v>2154</v>
      </c>
      <c r="G192" s="149">
        <f>SUM(G194,G196)</f>
        <v>954</v>
      </c>
      <c r="H192" s="149">
        <f aca="true" t="shared" si="41" ref="H192:Q193">SUM(H194,H196)</f>
        <v>736</v>
      </c>
      <c r="I192" s="150">
        <f t="shared" si="41"/>
        <v>1325</v>
      </c>
      <c r="J192" s="149">
        <f t="shared" si="41"/>
        <v>877</v>
      </c>
      <c r="K192" s="149">
        <f t="shared" si="41"/>
        <v>901</v>
      </c>
      <c r="L192" s="149">
        <f t="shared" si="41"/>
        <v>2483</v>
      </c>
      <c r="M192" s="150">
        <f t="shared" si="41"/>
        <v>1281</v>
      </c>
      <c r="N192" s="149">
        <f t="shared" si="41"/>
        <v>927</v>
      </c>
      <c r="O192" s="150">
        <f t="shared" si="41"/>
        <v>2126</v>
      </c>
      <c r="P192" s="149">
        <f t="shared" si="41"/>
        <v>2717</v>
      </c>
      <c r="Q192" s="150">
        <f t="shared" si="41"/>
        <v>1272</v>
      </c>
      <c r="R192" s="105">
        <f t="shared" si="34"/>
        <v>17753</v>
      </c>
      <c r="U192" s="110">
        <f aca="true" t="shared" si="42" ref="U192:U233">D192-R192</f>
        <v>0</v>
      </c>
    </row>
    <row r="193" spans="1:21" ht="18.75" customHeight="1">
      <c r="A193" s="348"/>
      <c r="B193" s="349"/>
      <c r="C193" s="182" t="s">
        <v>14</v>
      </c>
      <c r="D193" s="143" t="s">
        <v>285</v>
      </c>
      <c r="E193" s="144">
        <f>SUM(E195,E197)</f>
        <v>110</v>
      </c>
      <c r="F193" s="145">
        <f>SUM(F195,F197)</f>
        <v>1487</v>
      </c>
      <c r="G193" s="144">
        <f>SUM(G195,G197)</f>
        <v>1470</v>
      </c>
      <c r="H193" s="144">
        <f t="shared" si="41"/>
        <v>1467</v>
      </c>
      <c r="I193" s="145">
        <f t="shared" si="41"/>
        <v>1024</v>
      </c>
      <c r="J193" s="144">
        <f t="shared" si="41"/>
        <v>825</v>
      </c>
      <c r="K193" s="144">
        <f t="shared" si="41"/>
        <v>1129</v>
      </c>
      <c r="L193" s="144">
        <f t="shared" si="41"/>
        <v>1374</v>
      </c>
      <c r="M193" s="145">
        <f t="shared" si="41"/>
        <v>667</v>
      </c>
      <c r="N193" s="144">
        <f t="shared" si="41"/>
        <v>432</v>
      </c>
      <c r="O193" s="145">
        <f t="shared" si="41"/>
        <v>408</v>
      </c>
      <c r="P193" s="144">
        <f t="shared" si="41"/>
        <v>1631</v>
      </c>
      <c r="Q193" s="145">
        <f t="shared" si="41"/>
        <v>1579</v>
      </c>
      <c r="R193" s="123">
        <f t="shared" si="34"/>
        <v>13603</v>
      </c>
      <c r="U193" s="110" t="e">
        <f t="shared" si="42"/>
        <v>#VALUE!</v>
      </c>
    </row>
    <row r="194" spans="1:21" ht="18.75" customHeight="1">
      <c r="A194" s="146"/>
      <c r="B194" s="373" t="s">
        <v>24</v>
      </c>
      <c r="C194" s="239" t="s">
        <v>0</v>
      </c>
      <c r="D194" s="165">
        <v>16015</v>
      </c>
      <c r="E194" s="153">
        <v>0</v>
      </c>
      <c r="F194" s="154">
        <v>1648</v>
      </c>
      <c r="G194" s="153">
        <v>954</v>
      </c>
      <c r="H194" s="153">
        <v>736</v>
      </c>
      <c r="I194" s="154">
        <v>1325</v>
      </c>
      <c r="J194" s="153">
        <v>877</v>
      </c>
      <c r="K194" s="153">
        <v>901</v>
      </c>
      <c r="L194" s="153">
        <v>2293</v>
      </c>
      <c r="M194" s="154">
        <v>1281</v>
      </c>
      <c r="N194" s="153">
        <v>927</v>
      </c>
      <c r="O194" s="154">
        <v>1467</v>
      </c>
      <c r="P194" s="153">
        <v>2334</v>
      </c>
      <c r="Q194" s="154">
        <v>1272</v>
      </c>
      <c r="R194" s="105">
        <f t="shared" si="34"/>
        <v>16015</v>
      </c>
      <c r="U194" s="110">
        <f t="shared" si="42"/>
        <v>0</v>
      </c>
    </row>
    <row r="195" spans="1:21" ht="18.75" customHeight="1">
      <c r="A195" s="146"/>
      <c r="B195" s="369"/>
      <c r="C195" s="171" t="s">
        <v>14</v>
      </c>
      <c r="D195" s="128" t="s">
        <v>285</v>
      </c>
      <c r="E195" s="129">
        <v>110</v>
      </c>
      <c r="F195" s="130">
        <v>1487</v>
      </c>
      <c r="G195" s="129">
        <v>1470</v>
      </c>
      <c r="H195" s="129">
        <v>1467</v>
      </c>
      <c r="I195" s="130">
        <v>802</v>
      </c>
      <c r="J195" s="129">
        <v>825</v>
      </c>
      <c r="K195" s="129">
        <v>981</v>
      </c>
      <c r="L195" s="129">
        <v>1374</v>
      </c>
      <c r="M195" s="130">
        <v>530</v>
      </c>
      <c r="N195" s="129">
        <v>432</v>
      </c>
      <c r="O195" s="130">
        <v>408</v>
      </c>
      <c r="P195" s="129">
        <v>1631</v>
      </c>
      <c r="Q195" s="130">
        <v>1498</v>
      </c>
      <c r="R195" s="128">
        <f t="shared" si="34"/>
        <v>13015</v>
      </c>
      <c r="U195" s="110" t="e">
        <f t="shared" si="42"/>
        <v>#VALUE!</v>
      </c>
    </row>
    <row r="196" spans="1:21" ht="18.75" customHeight="1">
      <c r="A196" s="146"/>
      <c r="B196" s="375" t="s">
        <v>34</v>
      </c>
      <c r="C196" s="151" t="s">
        <v>0</v>
      </c>
      <c r="D196" s="266">
        <v>1738</v>
      </c>
      <c r="E196" s="267">
        <v>0</v>
      </c>
      <c r="F196" s="268">
        <v>506</v>
      </c>
      <c r="G196" s="267">
        <v>0</v>
      </c>
      <c r="H196" s="267">
        <v>0</v>
      </c>
      <c r="I196" s="268">
        <v>0</v>
      </c>
      <c r="J196" s="267">
        <v>0</v>
      </c>
      <c r="K196" s="267">
        <v>0</v>
      </c>
      <c r="L196" s="267">
        <v>190</v>
      </c>
      <c r="M196" s="268">
        <v>0</v>
      </c>
      <c r="N196" s="267">
        <v>0</v>
      </c>
      <c r="O196" s="268">
        <v>659</v>
      </c>
      <c r="P196" s="267">
        <v>383</v>
      </c>
      <c r="Q196" s="268">
        <v>0</v>
      </c>
      <c r="R196" s="141">
        <f t="shared" si="34"/>
        <v>1738</v>
      </c>
      <c r="U196" s="110">
        <f t="shared" si="42"/>
        <v>0</v>
      </c>
    </row>
    <row r="197" spans="1:21" ht="18.75" customHeight="1">
      <c r="A197" s="166"/>
      <c r="B197" s="369"/>
      <c r="C197" s="127" t="s">
        <v>14</v>
      </c>
      <c r="D197" s="128" t="s">
        <v>285</v>
      </c>
      <c r="E197" s="129"/>
      <c r="F197" s="129"/>
      <c r="G197" s="129"/>
      <c r="H197" s="129"/>
      <c r="I197" s="129">
        <v>222</v>
      </c>
      <c r="J197" s="129"/>
      <c r="K197" s="129">
        <v>148</v>
      </c>
      <c r="L197" s="129"/>
      <c r="M197" s="130">
        <v>137</v>
      </c>
      <c r="N197" s="129"/>
      <c r="O197" s="130"/>
      <c r="P197" s="129"/>
      <c r="Q197" s="130">
        <v>81</v>
      </c>
      <c r="R197" s="128">
        <f t="shared" si="34"/>
        <v>588</v>
      </c>
      <c r="U197" s="110" t="e">
        <f t="shared" si="42"/>
        <v>#VALUE!</v>
      </c>
    </row>
    <row r="198" spans="1:21" ht="18.75" customHeight="1">
      <c r="A198" s="337" t="s">
        <v>127</v>
      </c>
      <c r="B198" s="347"/>
      <c r="C198" s="118" t="s">
        <v>0</v>
      </c>
      <c r="D198" s="105">
        <f aca="true" t="shared" si="43" ref="D198:Q199">SUM(D200,D202)</f>
        <v>16790</v>
      </c>
      <c r="E198" s="106">
        <f t="shared" si="43"/>
        <v>0</v>
      </c>
      <c r="F198" s="107">
        <f t="shared" si="43"/>
        <v>297</v>
      </c>
      <c r="G198" s="106">
        <f t="shared" si="43"/>
        <v>3147</v>
      </c>
      <c r="H198" s="106">
        <f t="shared" si="43"/>
        <v>1389</v>
      </c>
      <c r="I198" s="107">
        <f t="shared" si="43"/>
        <v>1708</v>
      </c>
      <c r="J198" s="106">
        <f t="shared" si="43"/>
        <v>1447</v>
      </c>
      <c r="K198" s="106">
        <f t="shared" si="43"/>
        <v>1596</v>
      </c>
      <c r="L198" s="106">
        <f t="shared" si="43"/>
        <v>2293</v>
      </c>
      <c r="M198" s="107">
        <f t="shared" si="43"/>
        <v>2438</v>
      </c>
      <c r="N198" s="106">
        <f t="shared" si="43"/>
        <v>0</v>
      </c>
      <c r="O198" s="107">
        <f t="shared" si="43"/>
        <v>2475</v>
      </c>
      <c r="P198" s="106">
        <f t="shared" si="43"/>
        <v>0</v>
      </c>
      <c r="Q198" s="107">
        <f t="shared" si="43"/>
        <v>0</v>
      </c>
      <c r="R198" s="105">
        <f t="shared" si="34"/>
        <v>16790</v>
      </c>
      <c r="U198" s="110">
        <f t="shared" si="42"/>
        <v>0</v>
      </c>
    </row>
    <row r="199" spans="1:21" ht="18.75" customHeight="1">
      <c r="A199" s="348"/>
      <c r="B199" s="349"/>
      <c r="C199" s="119" t="s">
        <v>14</v>
      </c>
      <c r="D199" s="120" t="s">
        <v>285</v>
      </c>
      <c r="E199" s="121">
        <f t="shared" si="43"/>
        <v>0</v>
      </c>
      <c r="F199" s="122">
        <f t="shared" si="43"/>
        <v>102</v>
      </c>
      <c r="G199" s="121">
        <f t="shared" si="43"/>
        <v>380</v>
      </c>
      <c r="H199" s="121">
        <f t="shared" si="43"/>
        <v>802</v>
      </c>
      <c r="I199" s="122">
        <f t="shared" si="43"/>
        <v>373</v>
      </c>
      <c r="J199" s="121">
        <f t="shared" si="43"/>
        <v>741</v>
      </c>
      <c r="K199" s="121">
        <f t="shared" si="43"/>
        <v>507</v>
      </c>
      <c r="L199" s="121">
        <f t="shared" si="43"/>
        <v>1774</v>
      </c>
      <c r="M199" s="122">
        <f t="shared" si="43"/>
        <v>1991</v>
      </c>
      <c r="N199" s="121">
        <f t="shared" si="43"/>
        <v>764</v>
      </c>
      <c r="O199" s="122">
        <f t="shared" si="43"/>
        <v>1290</v>
      </c>
      <c r="P199" s="121">
        <f t="shared" si="43"/>
        <v>2198</v>
      </c>
      <c r="Q199" s="122">
        <f t="shared" si="43"/>
        <v>1233</v>
      </c>
      <c r="R199" s="123">
        <f t="shared" si="34"/>
        <v>12155</v>
      </c>
      <c r="U199" s="110" t="e">
        <f t="shared" si="42"/>
        <v>#VALUE!</v>
      </c>
    </row>
    <row r="200" spans="1:21" ht="18.75" customHeight="1">
      <c r="A200" s="354"/>
      <c r="B200" s="351" t="s">
        <v>24</v>
      </c>
      <c r="C200" s="118" t="s">
        <v>0</v>
      </c>
      <c r="D200" s="105">
        <v>13989</v>
      </c>
      <c r="E200" s="105">
        <v>0</v>
      </c>
      <c r="F200" s="105">
        <v>141</v>
      </c>
      <c r="G200" s="105">
        <v>1373</v>
      </c>
      <c r="H200" s="105">
        <v>1110</v>
      </c>
      <c r="I200" s="105">
        <v>1519</v>
      </c>
      <c r="J200" s="105">
        <v>1447</v>
      </c>
      <c r="K200" s="105">
        <v>1596</v>
      </c>
      <c r="L200" s="105">
        <v>2136</v>
      </c>
      <c r="M200" s="105">
        <v>2192</v>
      </c>
      <c r="N200" s="105">
        <v>0</v>
      </c>
      <c r="O200" s="105">
        <v>2475</v>
      </c>
      <c r="P200" s="105">
        <v>0</v>
      </c>
      <c r="Q200" s="105">
        <v>0</v>
      </c>
      <c r="R200" s="105">
        <f t="shared" si="34"/>
        <v>13989</v>
      </c>
      <c r="U200" s="110">
        <f t="shared" si="42"/>
        <v>0</v>
      </c>
    </row>
    <row r="201" spans="1:21" ht="18.75" customHeight="1">
      <c r="A201" s="354"/>
      <c r="B201" s="367"/>
      <c r="C201" s="134" t="s">
        <v>14</v>
      </c>
      <c r="D201" s="123" t="s">
        <v>285</v>
      </c>
      <c r="E201" s="132">
        <v>0</v>
      </c>
      <c r="F201" s="133">
        <v>64</v>
      </c>
      <c r="G201" s="132">
        <v>380</v>
      </c>
      <c r="H201" s="132">
        <v>388</v>
      </c>
      <c r="I201" s="133">
        <v>371</v>
      </c>
      <c r="J201" s="132">
        <v>711</v>
      </c>
      <c r="K201" s="132">
        <v>507</v>
      </c>
      <c r="L201" s="132">
        <v>1771</v>
      </c>
      <c r="M201" s="133">
        <v>1916</v>
      </c>
      <c r="N201" s="132">
        <v>764</v>
      </c>
      <c r="O201" s="133">
        <v>1290</v>
      </c>
      <c r="P201" s="132">
        <v>1950</v>
      </c>
      <c r="Q201" s="133">
        <v>1180</v>
      </c>
      <c r="R201" s="123">
        <f t="shared" si="34"/>
        <v>11292</v>
      </c>
      <c r="U201" s="110" t="e">
        <f t="shared" si="42"/>
        <v>#VALUE!</v>
      </c>
    </row>
    <row r="202" spans="1:21" ht="18.75" customHeight="1">
      <c r="A202" s="352"/>
      <c r="B202" s="351" t="s">
        <v>34</v>
      </c>
      <c r="C202" s="118" t="s">
        <v>0</v>
      </c>
      <c r="D202" s="105">
        <v>2801</v>
      </c>
      <c r="E202" s="105">
        <v>0</v>
      </c>
      <c r="F202" s="105">
        <v>156</v>
      </c>
      <c r="G202" s="105">
        <v>1774</v>
      </c>
      <c r="H202" s="105">
        <v>279</v>
      </c>
      <c r="I202" s="105">
        <v>189</v>
      </c>
      <c r="J202" s="105">
        <v>0</v>
      </c>
      <c r="K202" s="105">
        <v>0</v>
      </c>
      <c r="L202" s="105">
        <v>157</v>
      </c>
      <c r="M202" s="105">
        <v>246</v>
      </c>
      <c r="N202" s="105">
        <v>0</v>
      </c>
      <c r="O202" s="105">
        <v>0</v>
      </c>
      <c r="P202" s="105">
        <v>0</v>
      </c>
      <c r="Q202" s="105">
        <v>0</v>
      </c>
      <c r="R202" s="105">
        <f t="shared" si="34"/>
        <v>2801</v>
      </c>
      <c r="U202" s="110">
        <f t="shared" si="42"/>
        <v>0</v>
      </c>
    </row>
    <row r="203" spans="1:21" ht="18.75" customHeight="1">
      <c r="A203" s="352"/>
      <c r="B203" s="367"/>
      <c r="C203" s="134" t="s">
        <v>14</v>
      </c>
      <c r="D203" s="123" t="s">
        <v>285</v>
      </c>
      <c r="E203" s="132">
        <v>0</v>
      </c>
      <c r="F203" s="132">
        <v>38</v>
      </c>
      <c r="G203" s="132">
        <v>0</v>
      </c>
      <c r="H203" s="132">
        <v>414</v>
      </c>
      <c r="I203" s="132">
        <v>2</v>
      </c>
      <c r="J203" s="132">
        <v>30</v>
      </c>
      <c r="K203" s="132">
        <v>0</v>
      </c>
      <c r="L203" s="132">
        <v>3</v>
      </c>
      <c r="M203" s="132">
        <v>75</v>
      </c>
      <c r="N203" s="132">
        <v>0</v>
      </c>
      <c r="O203" s="132">
        <v>0</v>
      </c>
      <c r="P203" s="132">
        <v>248</v>
      </c>
      <c r="Q203" s="132">
        <v>53</v>
      </c>
      <c r="R203" s="123">
        <f t="shared" si="34"/>
        <v>863</v>
      </c>
      <c r="U203" s="110" t="e">
        <f t="shared" si="42"/>
        <v>#VALUE!</v>
      </c>
    </row>
    <row r="204" spans="1:21" ht="18.75" customHeight="1">
      <c r="A204" s="339" t="s">
        <v>54</v>
      </c>
      <c r="B204" s="340"/>
      <c r="C204" s="118" t="s">
        <v>0</v>
      </c>
      <c r="D204" s="105">
        <f>SUM(D206)</f>
        <v>2815</v>
      </c>
      <c r="E204" s="106">
        <f aca="true" t="shared" si="44" ref="E204:Q205">SUM(E206)</f>
        <v>0</v>
      </c>
      <c r="F204" s="107">
        <f t="shared" si="44"/>
        <v>107</v>
      </c>
      <c r="G204" s="106">
        <f t="shared" si="44"/>
        <v>74</v>
      </c>
      <c r="H204" s="106">
        <f t="shared" si="44"/>
        <v>289</v>
      </c>
      <c r="I204" s="107">
        <f t="shared" si="44"/>
        <v>5</v>
      </c>
      <c r="J204" s="106">
        <f t="shared" si="44"/>
        <v>112</v>
      </c>
      <c r="K204" s="106">
        <f t="shared" si="44"/>
        <v>108</v>
      </c>
      <c r="L204" s="106">
        <f t="shared" si="44"/>
        <v>328</v>
      </c>
      <c r="M204" s="107">
        <f t="shared" si="44"/>
        <v>274</v>
      </c>
      <c r="N204" s="106">
        <f t="shared" si="44"/>
        <v>0</v>
      </c>
      <c r="O204" s="107">
        <f t="shared" si="44"/>
        <v>432</v>
      </c>
      <c r="P204" s="106">
        <f t="shared" si="44"/>
        <v>1075</v>
      </c>
      <c r="Q204" s="107">
        <f t="shared" si="44"/>
        <v>11</v>
      </c>
      <c r="R204" s="105">
        <f t="shared" si="34"/>
        <v>2815</v>
      </c>
      <c r="U204" s="110">
        <f t="shared" si="42"/>
        <v>0</v>
      </c>
    </row>
    <row r="205" spans="1:21" ht="18.75" customHeight="1">
      <c r="A205" s="355"/>
      <c r="B205" s="342"/>
      <c r="C205" s="119" t="s">
        <v>14</v>
      </c>
      <c r="D205" s="120" t="s">
        <v>285</v>
      </c>
      <c r="E205" s="121">
        <f t="shared" si="44"/>
        <v>0</v>
      </c>
      <c r="F205" s="122">
        <f t="shared" si="44"/>
        <v>0</v>
      </c>
      <c r="G205" s="121">
        <f t="shared" si="44"/>
        <v>0</v>
      </c>
      <c r="H205" s="121">
        <f t="shared" si="44"/>
        <v>0</v>
      </c>
      <c r="I205" s="122">
        <f t="shared" si="44"/>
        <v>78</v>
      </c>
      <c r="J205" s="121">
        <f t="shared" si="44"/>
        <v>0</v>
      </c>
      <c r="K205" s="121">
        <f t="shared" si="44"/>
        <v>12</v>
      </c>
      <c r="L205" s="121">
        <f t="shared" si="44"/>
        <v>0</v>
      </c>
      <c r="M205" s="122">
        <f t="shared" si="44"/>
        <v>19</v>
      </c>
      <c r="N205" s="121">
        <f t="shared" si="44"/>
        <v>0</v>
      </c>
      <c r="O205" s="122">
        <f t="shared" si="44"/>
        <v>0</v>
      </c>
      <c r="P205" s="121">
        <f t="shared" si="44"/>
        <v>514</v>
      </c>
      <c r="Q205" s="122">
        <f t="shared" si="44"/>
        <v>469</v>
      </c>
      <c r="R205" s="123">
        <f t="shared" si="34"/>
        <v>1092</v>
      </c>
      <c r="U205" s="110" t="e">
        <f t="shared" si="42"/>
        <v>#VALUE!</v>
      </c>
    </row>
    <row r="206" spans="1:21" ht="18.75" customHeight="1">
      <c r="A206" s="350"/>
      <c r="B206" s="346" t="s">
        <v>24</v>
      </c>
      <c r="C206" s="118" t="s">
        <v>0</v>
      </c>
      <c r="D206" s="105">
        <v>2815</v>
      </c>
      <c r="E206" s="106">
        <v>0</v>
      </c>
      <c r="F206" s="107">
        <v>107</v>
      </c>
      <c r="G206" s="106">
        <v>74</v>
      </c>
      <c r="H206" s="106">
        <v>289</v>
      </c>
      <c r="I206" s="107">
        <v>5</v>
      </c>
      <c r="J206" s="106">
        <v>112</v>
      </c>
      <c r="K206" s="106">
        <v>108</v>
      </c>
      <c r="L206" s="106">
        <v>328</v>
      </c>
      <c r="M206" s="107">
        <v>274</v>
      </c>
      <c r="N206" s="106">
        <v>0</v>
      </c>
      <c r="O206" s="107">
        <v>432</v>
      </c>
      <c r="P206" s="106">
        <v>1075</v>
      </c>
      <c r="Q206" s="107">
        <v>11</v>
      </c>
      <c r="R206" s="105">
        <f t="shared" si="34"/>
        <v>2815</v>
      </c>
      <c r="U206" s="110">
        <f t="shared" si="42"/>
        <v>0</v>
      </c>
    </row>
    <row r="207" spans="1:21" ht="18.75" customHeight="1">
      <c r="A207" s="350"/>
      <c r="B207" s="351"/>
      <c r="C207" s="134" t="s">
        <v>14</v>
      </c>
      <c r="D207" s="123" t="s">
        <v>285</v>
      </c>
      <c r="E207" s="132">
        <v>0</v>
      </c>
      <c r="F207" s="132">
        <v>0</v>
      </c>
      <c r="G207" s="132">
        <v>0</v>
      </c>
      <c r="H207" s="132">
        <v>0</v>
      </c>
      <c r="I207" s="132">
        <v>78</v>
      </c>
      <c r="J207" s="132">
        <v>0</v>
      </c>
      <c r="K207" s="132">
        <v>12</v>
      </c>
      <c r="L207" s="132">
        <v>0</v>
      </c>
      <c r="M207" s="132">
        <v>19</v>
      </c>
      <c r="N207" s="132">
        <v>0</v>
      </c>
      <c r="O207" s="132">
        <v>0</v>
      </c>
      <c r="P207" s="132">
        <v>514</v>
      </c>
      <c r="Q207" s="132">
        <v>469</v>
      </c>
      <c r="R207" s="123">
        <f t="shared" si="34"/>
        <v>1092</v>
      </c>
      <c r="U207" s="110" t="e">
        <f t="shared" si="42"/>
        <v>#VALUE!</v>
      </c>
    </row>
    <row r="208" spans="1:21" ht="18.75" customHeight="1">
      <c r="A208" s="378" t="s">
        <v>56</v>
      </c>
      <c r="B208" s="379"/>
      <c r="C208" s="118" t="s">
        <v>0</v>
      </c>
      <c r="D208" s="105">
        <f aca="true" t="shared" si="45" ref="D208:Q209">SUM(D210,D212,D214,D216)</f>
        <v>105684</v>
      </c>
      <c r="E208" s="106">
        <f t="shared" si="45"/>
        <v>7182</v>
      </c>
      <c r="F208" s="107">
        <f t="shared" si="45"/>
        <v>13365</v>
      </c>
      <c r="G208" s="106">
        <f t="shared" si="45"/>
        <v>17988</v>
      </c>
      <c r="H208" s="106">
        <f t="shared" si="45"/>
        <v>8427</v>
      </c>
      <c r="I208" s="107">
        <f t="shared" si="45"/>
        <v>7227</v>
      </c>
      <c r="J208" s="106">
        <f t="shared" si="45"/>
        <v>7292</v>
      </c>
      <c r="K208" s="106">
        <f t="shared" si="45"/>
        <v>7227</v>
      </c>
      <c r="L208" s="106">
        <f t="shared" si="45"/>
        <v>7340</v>
      </c>
      <c r="M208" s="107">
        <f t="shared" si="45"/>
        <v>7227</v>
      </c>
      <c r="N208" s="106">
        <f t="shared" si="45"/>
        <v>7690</v>
      </c>
      <c r="O208" s="107">
        <f t="shared" si="45"/>
        <v>7282</v>
      </c>
      <c r="P208" s="106">
        <f t="shared" si="45"/>
        <v>7410</v>
      </c>
      <c r="Q208" s="107">
        <f t="shared" si="45"/>
        <v>27</v>
      </c>
      <c r="R208" s="105">
        <f aca="true" t="shared" si="46" ref="R208:R258">SUM(E208:Q208)</f>
        <v>105684</v>
      </c>
      <c r="U208" s="110">
        <f t="shared" si="42"/>
        <v>0</v>
      </c>
    </row>
    <row r="209" spans="1:21" ht="18.75" customHeight="1">
      <c r="A209" s="339"/>
      <c r="B209" s="379"/>
      <c r="C209" s="119" t="s">
        <v>14</v>
      </c>
      <c r="D209" s="120" t="s">
        <v>285</v>
      </c>
      <c r="E209" s="121">
        <f t="shared" si="45"/>
        <v>0</v>
      </c>
      <c r="F209" s="122">
        <f t="shared" si="45"/>
        <v>15181</v>
      </c>
      <c r="G209" s="121">
        <f t="shared" si="45"/>
        <v>3411</v>
      </c>
      <c r="H209" s="121">
        <f t="shared" si="45"/>
        <v>3558</v>
      </c>
      <c r="I209" s="122">
        <f t="shared" si="45"/>
        <v>6238</v>
      </c>
      <c r="J209" s="121">
        <f t="shared" si="45"/>
        <v>2136</v>
      </c>
      <c r="K209" s="121">
        <f t="shared" si="45"/>
        <v>12402</v>
      </c>
      <c r="L209" s="121">
        <f t="shared" si="45"/>
        <v>4230</v>
      </c>
      <c r="M209" s="122">
        <f t="shared" si="45"/>
        <v>3015</v>
      </c>
      <c r="N209" s="121">
        <f t="shared" si="45"/>
        <v>7307</v>
      </c>
      <c r="O209" s="122">
        <f t="shared" si="45"/>
        <v>2479</v>
      </c>
      <c r="P209" s="121">
        <f t="shared" si="45"/>
        <v>11137</v>
      </c>
      <c r="Q209" s="122">
        <f t="shared" si="45"/>
        <v>12422</v>
      </c>
      <c r="R209" s="123">
        <f t="shared" si="46"/>
        <v>83516</v>
      </c>
      <c r="U209" s="110" t="e">
        <f t="shared" si="42"/>
        <v>#VALUE!</v>
      </c>
    </row>
    <row r="210" spans="1:21" ht="18.75" customHeight="1">
      <c r="A210" s="366"/>
      <c r="B210" s="351" t="s">
        <v>24</v>
      </c>
      <c r="C210" s="118" t="s">
        <v>0</v>
      </c>
      <c r="D210" s="105">
        <v>73024</v>
      </c>
      <c r="E210" s="106">
        <v>5655</v>
      </c>
      <c r="F210" s="107">
        <v>9590</v>
      </c>
      <c r="G210" s="106">
        <v>6506</v>
      </c>
      <c r="H210" s="106">
        <v>5720</v>
      </c>
      <c r="I210" s="107">
        <v>5690</v>
      </c>
      <c r="J210" s="106">
        <v>5720</v>
      </c>
      <c r="K210" s="106">
        <v>5690</v>
      </c>
      <c r="L210" s="106">
        <v>5720</v>
      </c>
      <c r="M210" s="107">
        <v>5690</v>
      </c>
      <c r="N210" s="106">
        <v>5720</v>
      </c>
      <c r="O210" s="107">
        <v>5690</v>
      </c>
      <c r="P210" s="106">
        <v>5606</v>
      </c>
      <c r="Q210" s="107">
        <v>27</v>
      </c>
      <c r="R210" s="105">
        <f t="shared" si="46"/>
        <v>73024</v>
      </c>
      <c r="U210" s="110">
        <f t="shared" si="42"/>
        <v>0</v>
      </c>
    </row>
    <row r="211" spans="1:21" ht="18.75" customHeight="1">
      <c r="A211" s="382"/>
      <c r="B211" s="367"/>
      <c r="C211" s="134" t="s">
        <v>14</v>
      </c>
      <c r="D211" s="123" t="s">
        <v>285</v>
      </c>
      <c r="E211" s="132">
        <v>0</v>
      </c>
      <c r="F211" s="133">
        <v>14060</v>
      </c>
      <c r="G211" s="132">
        <v>3368</v>
      </c>
      <c r="H211" s="132">
        <v>2984</v>
      </c>
      <c r="I211" s="133">
        <v>2851</v>
      </c>
      <c r="J211" s="132">
        <v>1968</v>
      </c>
      <c r="K211" s="132">
        <v>6500</v>
      </c>
      <c r="L211" s="132">
        <v>3812</v>
      </c>
      <c r="M211" s="133">
        <v>3015</v>
      </c>
      <c r="N211" s="132">
        <v>6116</v>
      </c>
      <c r="O211" s="133">
        <v>960</v>
      </c>
      <c r="P211" s="132">
        <v>8428</v>
      </c>
      <c r="Q211" s="133">
        <v>7320</v>
      </c>
      <c r="R211" s="123">
        <f t="shared" si="46"/>
        <v>61382</v>
      </c>
      <c r="U211" s="110" t="e">
        <f t="shared" si="42"/>
        <v>#VALUE!</v>
      </c>
    </row>
    <row r="212" spans="1:21" ht="18.75" customHeight="1">
      <c r="A212" s="377"/>
      <c r="B212" s="346" t="s">
        <v>57</v>
      </c>
      <c r="C212" s="118" t="s">
        <v>0</v>
      </c>
      <c r="D212" s="105">
        <v>9818</v>
      </c>
      <c r="E212" s="106">
        <v>496</v>
      </c>
      <c r="F212" s="107">
        <v>496</v>
      </c>
      <c r="G212" s="106">
        <v>3102</v>
      </c>
      <c r="H212" s="106">
        <v>1631</v>
      </c>
      <c r="I212" s="107">
        <v>496</v>
      </c>
      <c r="J212" s="106">
        <v>496</v>
      </c>
      <c r="K212" s="106">
        <v>496</v>
      </c>
      <c r="L212" s="106">
        <v>559</v>
      </c>
      <c r="M212" s="107">
        <v>496</v>
      </c>
      <c r="N212" s="106">
        <v>559</v>
      </c>
      <c r="O212" s="107">
        <v>496</v>
      </c>
      <c r="P212" s="106">
        <v>495</v>
      </c>
      <c r="Q212" s="107">
        <v>0</v>
      </c>
      <c r="R212" s="105">
        <f t="shared" si="46"/>
        <v>9818</v>
      </c>
      <c r="U212" s="110">
        <f t="shared" si="42"/>
        <v>0</v>
      </c>
    </row>
    <row r="213" spans="1:21" ht="18.75" customHeight="1">
      <c r="A213" s="377"/>
      <c r="B213" s="351"/>
      <c r="C213" s="134" t="s">
        <v>14</v>
      </c>
      <c r="D213" s="123" t="s">
        <v>285</v>
      </c>
      <c r="E213" s="132">
        <v>0</v>
      </c>
      <c r="F213" s="133">
        <v>0</v>
      </c>
      <c r="G213" s="132">
        <v>0</v>
      </c>
      <c r="H213" s="132">
        <v>149</v>
      </c>
      <c r="I213" s="133">
        <v>1091</v>
      </c>
      <c r="J213" s="132">
        <v>0</v>
      </c>
      <c r="K213" s="132">
        <v>1264</v>
      </c>
      <c r="L213" s="132">
        <v>0</v>
      </c>
      <c r="M213" s="133">
        <v>0</v>
      </c>
      <c r="N213" s="132">
        <v>190</v>
      </c>
      <c r="O213" s="133">
        <v>755</v>
      </c>
      <c r="P213" s="132">
        <v>1608</v>
      </c>
      <c r="Q213" s="133">
        <v>3548</v>
      </c>
      <c r="R213" s="123">
        <f t="shared" si="46"/>
        <v>8605</v>
      </c>
      <c r="U213" s="110" t="e">
        <f t="shared" si="42"/>
        <v>#VALUE!</v>
      </c>
    </row>
    <row r="214" spans="1:21" ht="18.75" customHeight="1">
      <c r="A214" s="352"/>
      <c r="B214" s="346" t="s">
        <v>34</v>
      </c>
      <c r="C214" s="118" t="s">
        <v>0</v>
      </c>
      <c r="D214" s="187">
        <v>16308</v>
      </c>
      <c r="E214" s="188">
        <v>820</v>
      </c>
      <c r="F214" s="189">
        <v>3068</v>
      </c>
      <c r="G214" s="188">
        <v>4380</v>
      </c>
      <c r="H214" s="188">
        <v>865</v>
      </c>
      <c r="I214" s="189">
        <v>830</v>
      </c>
      <c r="J214" s="188">
        <v>865</v>
      </c>
      <c r="K214" s="188">
        <v>830</v>
      </c>
      <c r="L214" s="188">
        <v>850</v>
      </c>
      <c r="M214" s="189">
        <v>830</v>
      </c>
      <c r="N214" s="188">
        <v>1200</v>
      </c>
      <c r="O214" s="189">
        <v>885</v>
      </c>
      <c r="P214" s="188">
        <v>885</v>
      </c>
      <c r="Q214" s="189">
        <v>0</v>
      </c>
      <c r="R214" s="105">
        <f t="shared" si="46"/>
        <v>16308</v>
      </c>
      <c r="U214" s="110">
        <f t="shared" si="42"/>
        <v>0</v>
      </c>
    </row>
    <row r="215" spans="1:21" ht="18.75" customHeight="1">
      <c r="A215" s="352"/>
      <c r="B215" s="346"/>
      <c r="C215" s="119" t="s">
        <v>14</v>
      </c>
      <c r="D215" s="120" t="s">
        <v>285</v>
      </c>
      <c r="E215" s="121">
        <v>0</v>
      </c>
      <c r="F215" s="122">
        <v>1121</v>
      </c>
      <c r="G215" s="121">
        <v>43</v>
      </c>
      <c r="H215" s="121">
        <v>425</v>
      </c>
      <c r="I215" s="122">
        <v>603</v>
      </c>
      <c r="J215" s="121">
        <v>168</v>
      </c>
      <c r="K215" s="121">
        <v>1914</v>
      </c>
      <c r="L215" s="121">
        <v>148</v>
      </c>
      <c r="M215" s="122">
        <v>0</v>
      </c>
      <c r="N215" s="121">
        <v>1001</v>
      </c>
      <c r="O215" s="122">
        <v>764</v>
      </c>
      <c r="P215" s="121">
        <v>1101</v>
      </c>
      <c r="Q215" s="122">
        <v>1266</v>
      </c>
      <c r="R215" s="123">
        <f t="shared" si="46"/>
        <v>8554</v>
      </c>
      <c r="U215" s="110" t="e">
        <f t="shared" si="42"/>
        <v>#VALUE!</v>
      </c>
    </row>
    <row r="216" spans="1:21" ht="18.75" customHeight="1">
      <c r="A216" s="352"/>
      <c r="B216" s="346" t="s">
        <v>287</v>
      </c>
      <c r="C216" s="118" t="s">
        <v>0</v>
      </c>
      <c r="D216" s="187">
        <v>6534</v>
      </c>
      <c r="E216" s="188">
        <v>211</v>
      </c>
      <c r="F216" s="189">
        <v>211</v>
      </c>
      <c r="G216" s="188">
        <v>4000</v>
      </c>
      <c r="H216" s="188">
        <v>211</v>
      </c>
      <c r="I216" s="189">
        <v>211</v>
      </c>
      <c r="J216" s="188">
        <v>211</v>
      </c>
      <c r="K216" s="188">
        <v>211</v>
      </c>
      <c r="L216" s="188">
        <v>211</v>
      </c>
      <c r="M216" s="189">
        <v>211</v>
      </c>
      <c r="N216" s="188">
        <v>211</v>
      </c>
      <c r="O216" s="189">
        <v>211</v>
      </c>
      <c r="P216" s="188">
        <v>424</v>
      </c>
      <c r="Q216" s="189">
        <v>0</v>
      </c>
      <c r="R216" s="105">
        <f t="shared" si="46"/>
        <v>6534</v>
      </c>
      <c r="U216" s="110">
        <f t="shared" si="42"/>
        <v>0</v>
      </c>
    </row>
    <row r="217" spans="1:21" ht="18.75" customHeight="1">
      <c r="A217" s="352"/>
      <c r="B217" s="346"/>
      <c r="C217" s="119" t="s">
        <v>14</v>
      </c>
      <c r="D217" s="120" t="s">
        <v>285</v>
      </c>
      <c r="E217" s="121">
        <v>0</v>
      </c>
      <c r="F217" s="122">
        <v>0</v>
      </c>
      <c r="G217" s="121">
        <v>0</v>
      </c>
      <c r="H217" s="121">
        <v>0</v>
      </c>
      <c r="I217" s="122">
        <v>1693</v>
      </c>
      <c r="J217" s="121">
        <v>0</v>
      </c>
      <c r="K217" s="121">
        <v>2724</v>
      </c>
      <c r="L217" s="121">
        <v>270</v>
      </c>
      <c r="M217" s="122">
        <v>0</v>
      </c>
      <c r="N217" s="121">
        <v>0</v>
      </c>
      <c r="O217" s="122">
        <v>0</v>
      </c>
      <c r="P217" s="121">
        <v>0</v>
      </c>
      <c r="Q217" s="122">
        <v>288</v>
      </c>
      <c r="R217" s="123">
        <f t="shared" si="46"/>
        <v>4975</v>
      </c>
      <c r="U217" s="110" t="e">
        <f t="shared" si="42"/>
        <v>#VALUE!</v>
      </c>
    </row>
    <row r="218" spans="1:21" ht="18.75" customHeight="1">
      <c r="A218" s="335" t="s">
        <v>60</v>
      </c>
      <c r="B218" s="336"/>
      <c r="C218" s="118" t="s">
        <v>0</v>
      </c>
      <c r="D218" s="105">
        <f>SUM(D220,D222)</f>
        <v>10209</v>
      </c>
      <c r="E218" s="106">
        <f aca="true" t="shared" si="47" ref="E218:Q219">SUM(E220,E222)</f>
        <v>415</v>
      </c>
      <c r="F218" s="107">
        <f t="shared" si="47"/>
        <v>966</v>
      </c>
      <c r="G218" s="106">
        <f t="shared" si="47"/>
        <v>1636</v>
      </c>
      <c r="H218" s="106">
        <f t="shared" si="47"/>
        <v>983</v>
      </c>
      <c r="I218" s="107">
        <f t="shared" si="47"/>
        <v>1110</v>
      </c>
      <c r="J218" s="106">
        <f t="shared" si="47"/>
        <v>1044</v>
      </c>
      <c r="K218" s="106">
        <f t="shared" si="47"/>
        <v>1138</v>
      </c>
      <c r="L218" s="106">
        <f t="shared" si="47"/>
        <v>1426</v>
      </c>
      <c r="M218" s="107">
        <f t="shared" si="47"/>
        <v>808</v>
      </c>
      <c r="N218" s="106">
        <f t="shared" si="47"/>
        <v>365</v>
      </c>
      <c r="O218" s="107">
        <f t="shared" si="47"/>
        <v>136</v>
      </c>
      <c r="P218" s="106">
        <f t="shared" si="47"/>
        <v>182</v>
      </c>
      <c r="Q218" s="107">
        <f t="shared" si="47"/>
        <v>0</v>
      </c>
      <c r="R218" s="105">
        <f t="shared" si="46"/>
        <v>10209</v>
      </c>
      <c r="U218" s="110">
        <f t="shared" si="42"/>
        <v>0</v>
      </c>
    </row>
    <row r="219" spans="1:21" ht="18.75" customHeight="1">
      <c r="A219" s="337"/>
      <c r="B219" s="336"/>
      <c r="C219" s="119" t="s">
        <v>14</v>
      </c>
      <c r="D219" s="120" t="s">
        <v>285</v>
      </c>
      <c r="E219" s="121">
        <f t="shared" si="47"/>
        <v>0</v>
      </c>
      <c r="F219" s="122">
        <f t="shared" si="47"/>
        <v>575</v>
      </c>
      <c r="G219" s="121">
        <f t="shared" si="47"/>
        <v>718</v>
      </c>
      <c r="H219" s="121">
        <f t="shared" si="47"/>
        <v>1620</v>
      </c>
      <c r="I219" s="122">
        <f t="shared" si="47"/>
        <v>1203</v>
      </c>
      <c r="J219" s="121">
        <f t="shared" si="47"/>
        <v>660</v>
      </c>
      <c r="K219" s="121">
        <f t="shared" si="47"/>
        <v>964</v>
      </c>
      <c r="L219" s="121">
        <f t="shared" si="47"/>
        <v>1432</v>
      </c>
      <c r="M219" s="122">
        <f t="shared" si="47"/>
        <v>653</v>
      </c>
      <c r="N219" s="121">
        <f t="shared" si="47"/>
        <v>543</v>
      </c>
      <c r="O219" s="122">
        <f t="shared" si="47"/>
        <v>843</v>
      </c>
      <c r="P219" s="121">
        <f t="shared" si="47"/>
        <v>406</v>
      </c>
      <c r="Q219" s="122">
        <f t="shared" si="47"/>
        <v>92</v>
      </c>
      <c r="R219" s="123">
        <f t="shared" si="46"/>
        <v>9709</v>
      </c>
      <c r="U219" s="110" t="e">
        <f t="shared" si="42"/>
        <v>#VALUE!</v>
      </c>
    </row>
    <row r="220" spans="1:21" ht="18.75" customHeight="1">
      <c r="A220" s="354"/>
      <c r="B220" s="346" t="s">
        <v>24</v>
      </c>
      <c r="C220" s="118" t="s">
        <v>0</v>
      </c>
      <c r="D220" s="105">
        <v>9810</v>
      </c>
      <c r="E220" s="106">
        <v>415</v>
      </c>
      <c r="F220" s="107">
        <v>966</v>
      </c>
      <c r="G220" s="106">
        <v>1636</v>
      </c>
      <c r="H220" s="106">
        <v>966</v>
      </c>
      <c r="I220" s="107">
        <v>1110</v>
      </c>
      <c r="J220" s="106">
        <v>1027</v>
      </c>
      <c r="K220" s="106">
        <v>1138</v>
      </c>
      <c r="L220" s="106">
        <v>1245</v>
      </c>
      <c r="M220" s="107">
        <v>791</v>
      </c>
      <c r="N220" s="106">
        <v>365</v>
      </c>
      <c r="O220" s="107">
        <v>89</v>
      </c>
      <c r="P220" s="106">
        <v>62</v>
      </c>
      <c r="Q220" s="107">
        <v>0</v>
      </c>
      <c r="R220" s="105">
        <f t="shared" si="46"/>
        <v>9810</v>
      </c>
      <c r="U220" s="110">
        <f t="shared" si="42"/>
        <v>0</v>
      </c>
    </row>
    <row r="221" spans="1:21" ht="18.75" customHeight="1">
      <c r="A221" s="354"/>
      <c r="B221" s="346"/>
      <c r="C221" s="119" t="s">
        <v>14</v>
      </c>
      <c r="D221" s="120" t="s">
        <v>285</v>
      </c>
      <c r="E221" s="121"/>
      <c r="F221" s="122">
        <v>575</v>
      </c>
      <c r="G221" s="121">
        <v>718</v>
      </c>
      <c r="H221" s="121">
        <v>1620</v>
      </c>
      <c r="I221" s="122">
        <v>1203</v>
      </c>
      <c r="J221" s="121">
        <v>660</v>
      </c>
      <c r="K221" s="121">
        <v>958</v>
      </c>
      <c r="L221" s="121">
        <v>1428</v>
      </c>
      <c r="M221" s="122">
        <v>653</v>
      </c>
      <c r="N221" s="121">
        <v>530</v>
      </c>
      <c r="O221" s="122">
        <v>843</v>
      </c>
      <c r="P221" s="121">
        <v>395</v>
      </c>
      <c r="Q221" s="122">
        <v>92</v>
      </c>
      <c r="R221" s="123">
        <f t="shared" si="46"/>
        <v>9675</v>
      </c>
      <c r="U221" s="110" t="e">
        <f t="shared" si="42"/>
        <v>#VALUE!</v>
      </c>
    </row>
    <row r="222" spans="1:21" ht="18.75" customHeight="1">
      <c r="A222" s="352"/>
      <c r="B222" s="346" t="s">
        <v>34</v>
      </c>
      <c r="C222" s="118" t="s">
        <v>0</v>
      </c>
      <c r="D222" s="105">
        <v>399</v>
      </c>
      <c r="E222" s="106">
        <v>0</v>
      </c>
      <c r="F222" s="107">
        <v>0</v>
      </c>
      <c r="G222" s="106">
        <v>0</v>
      </c>
      <c r="H222" s="106">
        <v>17</v>
      </c>
      <c r="I222" s="107">
        <v>0</v>
      </c>
      <c r="J222" s="106">
        <v>17</v>
      </c>
      <c r="K222" s="106">
        <v>0</v>
      </c>
      <c r="L222" s="106">
        <v>181</v>
      </c>
      <c r="M222" s="107">
        <v>17</v>
      </c>
      <c r="N222" s="106">
        <v>0</v>
      </c>
      <c r="O222" s="107">
        <v>47</v>
      </c>
      <c r="P222" s="106">
        <v>120</v>
      </c>
      <c r="Q222" s="107">
        <v>0</v>
      </c>
      <c r="R222" s="105">
        <f t="shared" si="46"/>
        <v>399</v>
      </c>
      <c r="U222" s="110">
        <f t="shared" si="42"/>
        <v>0</v>
      </c>
    </row>
    <row r="223" spans="1:21" ht="18.75" customHeight="1">
      <c r="A223" s="353"/>
      <c r="B223" s="346"/>
      <c r="C223" s="119" t="s">
        <v>14</v>
      </c>
      <c r="D223" s="120" t="s">
        <v>285</v>
      </c>
      <c r="E223" s="121"/>
      <c r="F223" s="121"/>
      <c r="G223" s="121"/>
      <c r="H223" s="121"/>
      <c r="I223" s="121"/>
      <c r="J223" s="121"/>
      <c r="K223" s="121">
        <v>6</v>
      </c>
      <c r="L223" s="121">
        <v>4</v>
      </c>
      <c r="M223" s="122"/>
      <c r="N223" s="121">
        <v>13</v>
      </c>
      <c r="O223" s="122"/>
      <c r="P223" s="121">
        <v>11</v>
      </c>
      <c r="Q223" s="122"/>
      <c r="R223" s="123">
        <f t="shared" si="46"/>
        <v>34</v>
      </c>
      <c r="U223" s="110" t="e">
        <f t="shared" si="42"/>
        <v>#VALUE!</v>
      </c>
    </row>
    <row r="224" spans="1:21" ht="18.75" customHeight="1">
      <c r="A224" s="335" t="s">
        <v>61</v>
      </c>
      <c r="B224" s="336"/>
      <c r="C224" s="118" t="s">
        <v>0</v>
      </c>
      <c r="D224" s="105">
        <f>SUM(D226)</f>
        <v>99748</v>
      </c>
      <c r="E224" s="106">
        <f aca="true" t="shared" si="48" ref="E224:Q225">SUM(E226)</f>
        <v>3424</v>
      </c>
      <c r="F224" s="107">
        <f t="shared" si="48"/>
        <v>7306</v>
      </c>
      <c r="G224" s="106">
        <f t="shared" si="48"/>
        <v>8429</v>
      </c>
      <c r="H224" s="106">
        <f t="shared" si="48"/>
        <v>7538</v>
      </c>
      <c r="I224" s="107">
        <f t="shared" si="48"/>
        <v>6009</v>
      </c>
      <c r="J224" s="106">
        <f t="shared" si="48"/>
        <v>4914</v>
      </c>
      <c r="K224" s="106">
        <f t="shared" si="48"/>
        <v>4817</v>
      </c>
      <c r="L224" s="106">
        <f t="shared" si="48"/>
        <v>5199</v>
      </c>
      <c r="M224" s="107">
        <f t="shared" si="48"/>
        <v>5733</v>
      </c>
      <c r="N224" s="106">
        <f t="shared" si="48"/>
        <v>4087</v>
      </c>
      <c r="O224" s="107">
        <f t="shared" si="48"/>
        <v>4664</v>
      </c>
      <c r="P224" s="106">
        <f t="shared" si="48"/>
        <v>36206</v>
      </c>
      <c r="Q224" s="107">
        <f t="shared" si="48"/>
        <v>1422</v>
      </c>
      <c r="R224" s="105">
        <f t="shared" si="46"/>
        <v>99748</v>
      </c>
      <c r="U224" s="110">
        <f t="shared" si="42"/>
        <v>0</v>
      </c>
    </row>
    <row r="225" spans="1:21" ht="18.75" customHeight="1">
      <c r="A225" s="337"/>
      <c r="B225" s="336"/>
      <c r="C225" s="119" t="s">
        <v>14</v>
      </c>
      <c r="D225" s="120" t="s">
        <v>285</v>
      </c>
      <c r="E225" s="121">
        <f t="shared" si="48"/>
        <v>39</v>
      </c>
      <c r="F225" s="122">
        <f t="shared" si="48"/>
        <v>3788</v>
      </c>
      <c r="G225" s="121">
        <f t="shared" si="48"/>
        <v>5750</v>
      </c>
      <c r="H225" s="121">
        <f t="shared" si="48"/>
        <v>10682</v>
      </c>
      <c r="I225" s="122">
        <f t="shared" si="48"/>
        <v>5368</v>
      </c>
      <c r="J225" s="121">
        <f t="shared" si="48"/>
        <v>3176</v>
      </c>
      <c r="K225" s="121">
        <f t="shared" si="48"/>
        <v>5662</v>
      </c>
      <c r="L225" s="121">
        <f t="shared" si="48"/>
        <v>7129</v>
      </c>
      <c r="M225" s="122">
        <f t="shared" si="48"/>
        <v>7269</v>
      </c>
      <c r="N225" s="121">
        <f t="shared" si="48"/>
        <v>4939</v>
      </c>
      <c r="O225" s="122">
        <f t="shared" si="48"/>
        <v>6483</v>
      </c>
      <c r="P225" s="121">
        <f t="shared" si="48"/>
        <v>6532</v>
      </c>
      <c r="Q225" s="122">
        <f t="shared" si="48"/>
        <v>8161</v>
      </c>
      <c r="R225" s="123">
        <f t="shared" si="46"/>
        <v>74978</v>
      </c>
      <c r="U225" s="110" t="e">
        <f t="shared" si="42"/>
        <v>#VALUE!</v>
      </c>
    </row>
    <row r="226" spans="1:21" ht="18.75" customHeight="1">
      <c r="A226" s="371"/>
      <c r="B226" s="346" t="s">
        <v>191</v>
      </c>
      <c r="C226" s="118" t="s">
        <v>0</v>
      </c>
      <c r="D226" s="105">
        <v>99748</v>
      </c>
      <c r="E226" s="106">
        <v>3424</v>
      </c>
      <c r="F226" s="107">
        <v>7306</v>
      </c>
      <c r="G226" s="106">
        <v>8429</v>
      </c>
      <c r="H226" s="106">
        <v>7538</v>
      </c>
      <c r="I226" s="107">
        <v>6009</v>
      </c>
      <c r="J226" s="106">
        <v>4914</v>
      </c>
      <c r="K226" s="106">
        <v>4817</v>
      </c>
      <c r="L226" s="106">
        <v>5199</v>
      </c>
      <c r="M226" s="107">
        <v>5733</v>
      </c>
      <c r="N226" s="106">
        <v>4087</v>
      </c>
      <c r="O226" s="107">
        <v>4664</v>
      </c>
      <c r="P226" s="106">
        <v>36206</v>
      </c>
      <c r="Q226" s="107">
        <v>1422</v>
      </c>
      <c r="R226" s="105">
        <f t="shared" si="46"/>
        <v>99748</v>
      </c>
      <c r="U226" s="110">
        <f t="shared" si="42"/>
        <v>0</v>
      </c>
    </row>
    <row r="227" spans="1:21" ht="18.75" customHeight="1">
      <c r="A227" s="372"/>
      <c r="B227" s="346"/>
      <c r="C227" s="119" t="s">
        <v>14</v>
      </c>
      <c r="D227" s="120" t="s">
        <v>285</v>
      </c>
      <c r="E227" s="121">
        <v>39</v>
      </c>
      <c r="F227" s="122">
        <v>3788</v>
      </c>
      <c r="G227" s="121">
        <v>5750</v>
      </c>
      <c r="H227" s="121">
        <v>10682</v>
      </c>
      <c r="I227" s="122">
        <v>5368</v>
      </c>
      <c r="J227" s="121">
        <v>3176</v>
      </c>
      <c r="K227" s="121">
        <v>5662</v>
      </c>
      <c r="L227" s="121">
        <v>7129</v>
      </c>
      <c r="M227" s="122">
        <v>7269</v>
      </c>
      <c r="N227" s="121">
        <v>4939</v>
      </c>
      <c r="O227" s="122">
        <v>6483</v>
      </c>
      <c r="P227" s="121">
        <v>6532</v>
      </c>
      <c r="Q227" s="122">
        <v>8161</v>
      </c>
      <c r="R227" s="123">
        <f t="shared" si="46"/>
        <v>74978</v>
      </c>
      <c r="U227" s="110" t="e">
        <f t="shared" si="42"/>
        <v>#VALUE!</v>
      </c>
    </row>
    <row r="228" spans="1:21" ht="18.75" customHeight="1">
      <c r="A228" s="335" t="s">
        <v>288</v>
      </c>
      <c r="B228" s="336"/>
      <c r="C228" s="118" t="s">
        <v>0</v>
      </c>
      <c r="D228" s="105">
        <f>SUM(D230)</f>
        <v>22323</v>
      </c>
      <c r="E228" s="106">
        <f aca="true" t="shared" si="49" ref="E228:Q229">SUM(E230)</f>
        <v>12</v>
      </c>
      <c r="F228" s="107">
        <f t="shared" si="49"/>
        <v>1830</v>
      </c>
      <c r="G228" s="106">
        <f t="shared" si="49"/>
        <v>2410</v>
      </c>
      <c r="H228" s="106">
        <f t="shared" si="49"/>
        <v>2745</v>
      </c>
      <c r="I228" s="107">
        <f t="shared" si="49"/>
        <v>2327</v>
      </c>
      <c r="J228" s="106">
        <f t="shared" si="49"/>
        <v>1525</v>
      </c>
      <c r="K228" s="106">
        <f t="shared" si="49"/>
        <v>2801</v>
      </c>
      <c r="L228" s="106">
        <f t="shared" si="49"/>
        <v>1623</v>
      </c>
      <c r="M228" s="107">
        <f t="shared" si="49"/>
        <v>1258</v>
      </c>
      <c r="N228" s="106">
        <f t="shared" si="49"/>
        <v>2190</v>
      </c>
      <c r="O228" s="107">
        <f t="shared" si="49"/>
        <v>1580</v>
      </c>
      <c r="P228" s="106">
        <f t="shared" si="49"/>
        <v>1128</v>
      </c>
      <c r="Q228" s="107">
        <f t="shared" si="49"/>
        <v>894</v>
      </c>
      <c r="R228" s="105">
        <f aca="true" t="shared" si="50" ref="R228:R235">SUM(E228:Q228)</f>
        <v>22323</v>
      </c>
      <c r="U228" s="110">
        <f>D228-R228</f>
        <v>0</v>
      </c>
    </row>
    <row r="229" spans="1:21" ht="18.75" customHeight="1">
      <c r="A229" s="337"/>
      <c r="B229" s="336"/>
      <c r="C229" s="119" t="s">
        <v>14</v>
      </c>
      <c r="D229" s="120" t="s">
        <v>285</v>
      </c>
      <c r="E229" s="121">
        <f t="shared" si="49"/>
        <v>0</v>
      </c>
      <c r="F229" s="122">
        <f t="shared" si="49"/>
        <v>0</v>
      </c>
      <c r="G229" s="121">
        <f t="shared" si="49"/>
        <v>349</v>
      </c>
      <c r="H229" s="121">
        <f t="shared" si="49"/>
        <v>1222</v>
      </c>
      <c r="I229" s="122">
        <f t="shared" si="49"/>
        <v>882</v>
      </c>
      <c r="J229" s="121">
        <f t="shared" si="49"/>
        <v>599</v>
      </c>
      <c r="K229" s="121">
        <f t="shared" si="49"/>
        <v>591</v>
      </c>
      <c r="L229" s="121">
        <f t="shared" si="49"/>
        <v>638</v>
      </c>
      <c r="M229" s="122">
        <f t="shared" si="49"/>
        <v>621</v>
      </c>
      <c r="N229" s="121">
        <f t="shared" si="49"/>
        <v>157</v>
      </c>
      <c r="O229" s="122">
        <f t="shared" si="49"/>
        <v>455</v>
      </c>
      <c r="P229" s="121">
        <f t="shared" si="49"/>
        <v>193</v>
      </c>
      <c r="Q229" s="122">
        <f t="shared" si="49"/>
        <v>85</v>
      </c>
      <c r="R229" s="123">
        <f t="shared" si="50"/>
        <v>5792</v>
      </c>
      <c r="U229" s="110" t="e">
        <f>D229-R229</f>
        <v>#VALUE!</v>
      </c>
    </row>
    <row r="230" spans="1:21" ht="18.75" customHeight="1">
      <c r="A230" s="371"/>
      <c r="B230" s="346" t="s">
        <v>368</v>
      </c>
      <c r="C230" s="118" t="s">
        <v>0</v>
      </c>
      <c r="D230" s="105">
        <v>22323</v>
      </c>
      <c r="E230" s="106">
        <v>12</v>
      </c>
      <c r="F230" s="107">
        <v>1830</v>
      </c>
      <c r="G230" s="106">
        <v>2410</v>
      </c>
      <c r="H230" s="106">
        <v>2745</v>
      </c>
      <c r="I230" s="107">
        <v>2327</v>
      </c>
      <c r="J230" s="106">
        <v>1525</v>
      </c>
      <c r="K230" s="106">
        <v>2801</v>
      </c>
      <c r="L230" s="106">
        <v>1623</v>
      </c>
      <c r="M230" s="107">
        <v>1258</v>
      </c>
      <c r="N230" s="106">
        <v>2190</v>
      </c>
      <c r="O230" s="107">
        <v>1580</v>
      </c>
      <c r="P230" s="106">
        <v>1128</v>
      </c>
      <c r="Q230" s="107">
        <v>894</v>
      </c>
      <c r="R230" s="105">
        <f t="shared" si="50"/>
        <v>22323</v>
      </c>
      <c r="U230" s="110">
        <f>D230-R230</f>
        <v>0</v>
      </c>
    </row>
    <row r="231" spans="1:21" ht="18.75" customHeight="1">
      <c r="A231" s="372"/>
      <c r="B231" s="346"/>
      <c r="C231" s="119" t="s">
        <v>14</v>
      </c>
      <c r="D231" s="120" t="s">
        <v>285</v>
      </c>
      <c r="E231" s="121"/>
      <c r="F231" s="121"/>
      <c r="G231" s="121">
        <v>349</v>
      </c>
      <c r="H231" s="121">
        <v>1222</v>
      </c>
      <c r="I231" s="121">
        <v>882</v>
      </c>
      <c r="J231" s="121">
        <v>599</v>
      </c>
      <c r="K231" s="121">
        <v>591</v>
      </c>
      <c r="L231" s="121">
        <v>638</v>
      </c>
      <c r="M231" s="122">
        <v>621</v>
      </c>
      <c r="N231" s="121">
        <v>157</v>
      </c>
      <c r="O231" s="122">
        <v>455</v>
      </c>
      <c r="P231" s="121">
        <v>193</v>
      </c>
      <c r="Q231" s="122">
        <v>85</v>
      </c>
      <c r="R231" s="123">
        <f t="shared" si="50"/>
        <v>5792</v>
      </c>
      <c r="U231" s="110" t="e">
        <f>D231-R231</f>
        <v>#VALUE!</v>
      </c>
    </row>
    <row r="232" spans="1:21" ht="18.75" customHeight="1">
      <c r="A232" s="335" t="s">
        <v>248</v>
      </c>
      <c r="B232" s="336"/>
      <c r="C232" s="118" t="s">
        <v>0</v>
      </c>
      <c r="D232" s="105">
        <f>SUM(D234)</f>
        <v>246</v>
      </c>
      <c r="E232" s="106">
        <f aca="true" t="shared" si="51" ref="E232:Q233">SUM(E234)</f>
        <v>100</v>
      </c>
      <c r="F232" s="107">
        <f t="shared" si="51"/>
        <v>0</v>
      </c>
      <c r="G232" s="106">
        <f t="shared" si="51"/>
        <v>0</v>
      </c>
      <c r="H232" s="106">
        <f t="shared" si="51"/>
        <v>100</v>
      </c>
      <c r="I232" s="107">
        <f t="shared" si="51"/>
        <v>0</v>
      </c>
      <c r="J232" s="106">
        <f t="shared" si="51"/>
        <v>0</v>
      </c>
      <c r="K232" s="106">
        <f t="shared" si="51"/>
        <v>46</v>
      </c>
      <c r="L232" s="106">
        <f t="shared" si="51"/>
        <v>0</v>
      </c>
      <c r="M232" s="107">
        <f t="shared" si="51"/>
        <v>0</v>
      </c>
      <c r="N232" s="106">
        <f t="shared" si="51"/>
        <v>0</v>
      </c>
      <c r="O232" s="107">
        <f t="shared" si="51"/>
        <v>0</v>
      </c>
      <c r="P232" s="106">
        <f t="shared" si="51"/>
        <v>0</v>
      </c>
      <c r="Q232" s="107">
        <f t="shared" si="51"/>
        <v>0</v>
      </c>
      <c r="R232" s="105">
        <f t="shared" si="50"/>
        <v>246</v>
      </c>
      <c r="U232" s="110">
        <f t="shared" si="42"/>
        <v>0</v>
      </c>
    </row>
    <row r="233" spans="1:21" ht="18.75" customHeight="1">
      <c r="A233" s="337"/>
      <c r="B233" s="336"/>
      <c r="C233" s="119" t="s">
        <v>14</v>
      </c>
      <c r="D233" s="120" t="s">
        <v>285</v>
      </c>
      <c r="E233" s="121">
        <f t="shared" si="51"/>
        <v>0</v>
      </c>
      <c r="F233" s="122">
        <f t="shared" si="51"/>
        <v>5</v>
      </c>
      <c r="G233" s="121">
        <f t="shared" si="51"/>
        <v>2</v>
      </c>
      <c r="H233" s="121">
        <f t="shared" si="51"/>
        <v>0</v>
      </c>
      <c r="I233" s="122">
        <f t="shared" si="51"/>
        <v>1</v>
      </c>
      <c r="J233" s="121">
        <f t="shared" si="51"/>
        <v>0</v>
      </c>
      <c r="K233" s="121">
        <f t="shared" si="51"/>
        <v>0</v>
      </c>
      <c r="L233" s="121">
        <f t="shared" si="51"/>
        <v>1</v>
      </c>
      <c r="M233" s="122">
        <f t="shared" si="51"/>
        <v>34</v>
      </c>
      <c r="N233" s="121">
        <f t="shared" si="51"/>
        <v>135</v>
      </c>
      <c r="O233" s="122">
        <f t="shared" si="51"/>
        <v>38</v>
      </c>
      <c r="P233" s="121">
        <f t="shared" si="51"/>
        <v>0</v>
      </c>
      <c r="Q233" s="122">
        <f t="shared" si="51"/>
        <v>0</v>
      </c>
      <c r="R233" s="123">
        <f t="shared" si="50"/>
        <v>216</v>
      </c>
      <c r="U233" s="110" t="e">
        <f t="shared" si="42"/>
        <v>#VALUE!</v>
      </c>
    </row>
    <row r="234" spans="1:21" ht="18.75" customHeight="1">
      <c r="A234" s="371"/>
      <c r="B234" s="346" t="s">
        <v>191</v>
      </c>
      <c r="C234" s="118" t="s">
        <v>0</v>
      </c>
      <c r="D234" s="105">
        <v>246</v>
      </c>
      <c r="E234" s="106">
        <v>100</v>
      </c>
      <c r="F234" s="107"/>
      <c r="G234" s="106"/>
      <c r="H234" s="106">
        <v>100</v>
      </c>
      <c r="I234" s="107"/>
      <c r="J234" s="106"/>
      <c r="K234" s="106">
        <v>46</v>
      </c>
      <c r="L234" s="106"/>
      <c r="M234" s="107"/>
      <c r="N234" s="106"/>
      <c r="O234" s="107"/>
      <c r="P234" s="106"/>
      <c r="Q234" s="107"/>
      <c r="R234" s="105">
        <f t="shared" si="50"/>
        <v>246</v>
      </c>
      <c r="U234" s="110">
        <f aca="true" t="shared" si="52" ref="U234:U267">D234-R234</f>
        <v>0</v>
      </c>
    </row>
    <row r="235" spans="1:21" ht="18.75" customHeight="1">
      <c r="A235" s="372"/>
      <c r="B235" s="346"/>
      <c r="C235" s="119" t="s">
        <v>14</v>
      </c>
      <c r="D235" s="120" t="s">
        <v>285</v>
      </c>
      <c r="E235" s="121"/>
      <c r="F235" s="121">
        <v>5</v>
      </c>
      <c r="G235" s="121">
        <v>2</v>
      </c>
      <c r="H235" s="121"/>
      <c r="I235" s="121">
        <v>1</v>
      </c>
      <c r="J235" s="121"/>
      <c r="K235" s="121"/>
      <c r="L235" s="121">
        <v>1</v>
      </c>
      <c r="M235" s="122">
        <v>34</v>
      </c>
      <c r="N235" s="121">
        <v>135</v>
      </c>
      <c r="O235" s="122">
        <v>38</v>
      </c>
      <c r="P235" s="121"/>
      <c r="Q235" s="122"/>
      <c r="R235" s="123">
        <f t="shared" si="50"/>
        <v>216</v>
      </c>
      <c r="U235" s="110" t="e">
        <f t="shared" si="52"/>
        <v>#VALUE!</v>
      </c>
    </row>
    <row r="236" spans="1:21" ht="18.75" customHeight="1">
      <c r="A236" s="361" t="s">
        <v>107</v>
      </c>
      <c r="B236" s="351"/>
      <c r="C236" s="163" t="s">
        <v>0</v>
      </c>
      <c r="D236" s="152">
        <f>SUM(D238)</f>
        <v>2588</v>
      </c>
      <c r="E236" s="156">
        <f aca="true" t="shared" si="53" ref="E236:Q237">SUM(E238)</f>
        <v>0</v>
      </c>
      <c r="F236" s="157">
        <f t="shared" si="53"/>
        <v>353</v>
      </c>
      <c r="G236" s="156">
        <f t="shared" si="53"/>
        <v>42</v>
      </c>
      <c r="H236" s="156">
        <f t="shared" si="53"/>
        <v>150</v>
      </c>
      <c r="I236" s="157">
        <f t="shared" si="53"/>
        <v>150</v>
      </c>
      <c r="J236" s="156">
        <f t="shared" si="53"/>
        <v>120</v>
      </c>
      <c r="K236" s="156">
        <f t="shared" si="53"/>
        <v>140</v>
      </c>
      <c r="L236" s="156">
        <f t="shared" si="53"/>
        <v>560</v>
      </c>
      <c r="M236" s="157">
        <f t="shared" si="53"/>
        <v>200</v>
      </c>
      <c r="N236" s="156">
        <f t="shared" si="53"/>
        <v>186</v>
      </c>
      <c r="O236" s="157">
        <f t="shared" si="53"/>
        <v>232</v>
      </c>
      <c r="P236" s="156">
        <f t="shared" si="53"/>
        <v>185</v>
      </c>
      <c r="Q236" s="157">
        <f t="shared" si="53"/>
        <v>270</v>
      </c>
      <c r="R236" s="105">
        <f t="shared" si="46"/>
        <v>2588</v>
      </c>
      <c r="U236" s="110">
        <f t="shared" si="52"/>
        <v>0</v>
      </c>
    </row>
    <row r="237" spans="1:21" ht="18.75" customHeight="1">
      <c r="A237" s="374"/>
      <c r="B237" s="356"/>
      <c r="C237" s="164" t="s">
        <v>14</v>
      </c>
      <c r="D237" s="120" t="s">
        <v>285</v>
      </c>
      <c r="E237" s="121">
        <f t="shared" si="53"/>
        <v>0</v>
      </c>
      <c r="F237" s="122">
        <f t="shared" si="53"/>
        <v>0</v>
      </c>
      <c r="G237" s="121">
        <f t="shared" si="53"/>
        <v>70</v>
      </c>
      <c r="H237" s="121">
        <f t="shared" si="53"/>
        <v>116</v>
      </c>
      <c r="I237" s="122">
        <f t="shared" si="53"/>
        <v>177</v>
      </c>
      <c r="J237" s="121">
        <f t="shared" si="53"/>
        <v>227</v>
      </c>
      <c r="K237" s="121">
        <f t="shared" si="53"/>
        <v>225</v>
      </c>
      <c r="L237" s="121">
        <f t="shared" si="53"/>
        <v>375</v>
      </c>
      <c r="M237" s="122">
        <f t="shared" si="53"/>
        <v>174</v>
      </c>
      <c r="N237" s="121">
        <f t="shared" si="53"/>
        <v>393</v>
      </c>
      <c r="O237" s="122">
        <f t="shared" si="53"/>
        <v>0</v>
      </c>
      <c r="P237" s="121">
        <f t="shared" si="53"/>
        <v>143</v>
      </c>
      <c r="Q237" s="122">
        <f t="shared" si="53"/>
        <v>173</v>
      </c>
      <c r="R237" s="123">
        <f t="shared" si="46"/>
        <v>2073</v>
      </c>
      <c r="U237" s="110" t="e">
        <f t="shared" si="52"/>
        <v>#VALUE!</v>
      </c>
    </row>
    <row r="238" spans="1:21" ht="18.75" customHeight="1">
      <c r="A238" s="364"/>
      <c r="B238" s="346" t="s">
        <v>24</v>
      </c>
      <c r="C238" s="163" t="s">
        <v>0</v>
      </c>
      <c r="D238" s="152">
        <v>2588</v>
      </c>
      <c r="E238" s="156">
        <v>0</v>
      </c>
      <c r="F238" s="157">
        <v>353</v>
      </c>
      <c r="G238" s="156">
        <v>42</v>
      </c>
      <c r="H238" s="156">
        <v>150</v>
      </c>
      <c r="I238" s="157">
        <v>150</v>
      </c>
      <c r="J238" s="156">
        <v>120</v>
      </c>
      <c r="K238" s="156">
        <v>140</v>
      </c>
      <c r="L238" s="156">
        <v>560</v>
      </c>
      <c r="M238" s="157">
        <v>200</v>
      </c>
      <c r="N238" s="156">
        <v>186</v>
      </c>
      <c r="O238" s="157">
        <v>232</v>
      </c>
      <c r="P238" s="156">
        <v>185</v>
      </c>
      <c r="Q238" s="157">
        <v>270</v>
      </c>
      <c r="R238" s="105">
        <f t="shared" si="46"/>
        <v>2588</v>
      </c>
      <c r="U238" s="110">
        <f t="shared" si="52"/>
        <v>0</v>
      </c>
    </row>
    <row r="239" spans="1:21" ht="18.75" customHeight="1">
      <c r="A239" s="365"/>
      <c r="B239" s="346"/>
      <c r="C239" s="164" t="s">
        <v>14</v>
      </c>
      <c r="D239" s="120" t="s">
        <v>285</v>
      </c>
      <c r="E239" s="121"/>
      <c r="F239" s="122"/>
      <c r="G239" s="121">
        <v>70</v>
      </c>
      <c r="H239" s="121">
        <v>116</v>
      </c>
      <c r="I239" s="122">
        <v>177</v>
      </c>
      <c r="J239" s="121">
        <v>227</v>
      </c>
      <c r="K239" s="121">
        <v>225</v>
      </c>
      <c r="L239" s="121">
        <v>375</v>
      </c>
      <c r="M239" s="122">
        <v>174</v>
      </c>
      <c r="N239" s="121">
        <v>393</v>
      </c>
      <c r="O239" s="122"/>
      <c r="P239" s="121">
        <v>143</v>
      </c>
      <c r="Q239" s="122">
        <v>173</v>
      </c>
      <c r="R239" s="123">
        <f t="shared" si="46"/>
        <v>2073</v>
      </c>
      <c r="U239" s="110" t="e">
        <f t="shared" si="52"/>
        <v>#VALUE!</v>
      </c>
    </row>
    <row r="240" spans="1:21" ht="18.75" customHeight="1">
      <c r="A240" s="335" t="s">
        <v>257</v>
      </c>
      <c r="B240" s="336"/>
      <c r="C240" s="118" t="s">
        <v>0</v>
      </c>
      <c r="D240" s="105">
        <f>SUM(D242)</f>
        <v>4100</v>
      </c>
      <c r="E240" s="106">
        <f aca="true" t="shared" si="54" ref="E240:Q241">SUM(E242)</f>
        <v>0</v>
      </c>
      <c r="F240" s="107">
        <f t="shared" si="54"/>
        <v>450</v>
      </c>
      <c r="G240" s="106">
        <f t="shared" si="54"/>
        <v>450</v>
      </c>
      <c r="H240" s="106">
        <f t="shared" si="54"/>
        <v>370</v>
      </c>
      <c r="I240" s="107">
        <f t="shared" si="54"/>
        <v>380</v>
      </c>
      <c r="J240" s="106">
        <f t="shared" si="54"/>
        <v>370</v>
      </c>
      <c r="K240" s="106">
        <f t="shared" si="54"/>
        <v>570</v>
      </c>
      <c r="L240" s="106">
        <f t="shared" si="54"/>
        <v>570</v>
      </c>
      <c r="M240" s="107">
        <f t="shared" si="54"/>
        <v>570</v>
      </c>
      <c r="N240" s="106">
        <f t="shared" si="54"/>
        <v>100</v>
      </c>
      <c r="O240" s="107">
        <f t="shared" si="54"/>
        <v>90</v>
      </c>
      <c r="P240" s="106">
        <f t="shared" si="54"/>
        <v>90</v>
      </c>
      <c r="Q240" s="107">
        <f t="shared" si="54"/>
        <v>90</v>
      </c>
      <c r="R240" s="105">
        <f t="shared" si="46"/>
        <v>4100</v>
      </c>
      <c r="U240" s="110">
        <f t="shared" si="52"/>
        <v>0</v>
      </c>
    </row>
    <row r="241" spans="1:21" ht="18.75" customHeight="1">
      <c r="A241" s="337"/>
      <c r="B241" s="336"/>
      <c r="C241" s="119" t="s">
        <v>14</v>
      </c>
      <c r="D241" s="120" t="s">
        <v>285</v>
      </c>
      <c r="E241" s="121">
        <f t="shared" si="54"/>
        <v>0</v>
      </c>
      <c r="F241" s="122">
        <f t="shared" si="54"/>
        <v>48</v>
      </c>
      <c r="G241" s="121">
        <f t="shared" si="54"/>
        <v>747</v>
      </c>
      <c r="H241" s="121">
        <f t="shared" si="54"/>
        <v>169</v>
      </c>
      <c r="I241" s="122">
        <f t="shared" si="54"/>
        <v>127</v>
      </c>
      <c r="J241" s="121">
        <f t="shared" si="54"/>
        <v>188</v>
      </c>
      <c r="K241" s="121">
        <f t="shared" si="54"/>
        <v>0</v>
      </c>
      <c r="L241" s="121">
        <f t="shared" si="54"/>
        <v>472</v>
      </c>
      <c r="M241" s="122">
        <f t="shared" si="54"/>
        <v>0</v>
      </c>
      <c r="N241" s="121">
        <f t="shared" si="54"/>
        <v>258</v>
      </c>
      <c r="O241" s="122">
        <f t="shared" si="54"/>
        <v>996</v>
      </c>
      <c r="P241" s="121">
        <f t="shared" si="54"/>
        <v>359</v>
      </c>
      <c r="Q241" s="122">
        <f t="shared" si="54"/>
        <v>156</v>
      </c>
      <c r="R241" s="123">
        <f t="shared" si="46"/>
        <v>3520</v>
      </c>
      <c r="U241" s="110" t="e">
        <f t="shared" si="52"/>
        <v>#VALUE!</v>
      </c>
    </row>
    <row r="242" spans="1:21" ht="18.75" customHeight="1">
      <c r="A242" s="371"/>
      <c r="B242" s="368" t="s">
        <v>24</v>
      </c>
      <c r="C242" s="118" t="s">
        <v>0</v>
      </c>
      <c r="D242" s="105">
        <v>4100</v>
      </c>
      <c r="E242" s="106">
        <v>0</v>
      </c>
      <c r="F242" s="107">
        <v>450</v>
      </c>
      <c r="G242" s="106">
        <v>450</v>
      </c>
      <c r="H242" s="106">
        <v>370</v>
      </c>
      <c r="I242" s="107">
        <v>380</v>
      </c>
      <c r="J242" s="106">
        <v>370</v>
      </c>
      <c r="K242" s="106">
        <v>570</v>
      </c>
      <c r="L242" s="106">
        <v>570</v>
      </c>
      <c r="M242" s="107">
        <v>570</v>
      </c>
      <c r="N242" s="106">
        <v>100</v>
      </c>
      <c r="O242" s="107">
        <v>90</v>
      </c>
      <c r="P242" s="106">
        <v>90</v>
      </c>
      <c r="Q242" s="107">
        <v>90</v>
      </c>
      <c r="R242" s="105">
        <f t="shared" si="46"/>
        <v>4100</v>
      </c>
      <c r="U242" s="110">
        <f t="shared" si="52"/>
        <v>0</v>
      </c>
    </row>
    <row r="243" spans="1:21" ht="18.75" customHeight="1">
      <c r="A243" s="372"/>
      <c r="B243" s="368"/>
      <c r="C243" s="119" t="s">
        <v>14</v>
      </c>
      <c r="D243" s="120" t="s">
        <v>285</v>
      </c>
      <c r="E243" s="121"/>
      <c r="F243" s="122">
        <v>48</v>
      </c>
      <c r="G243" s="121">
        <v>747</v>
      </c>
      <c r="H243" s="121">
        <v>169</v>
      </c>
      <c r="I243" s="122">
        <v>127</v>
      </c>
      <c r="J243" s="121">
        <v>188</v>
      </c>
      <c r="K243" s="121"/>
      <c r="L243" s="121">
        <v>472</v>
      </c>
      <c r="M243" s="122"/>
      <c r="N243" s="121">
        <v>258</v>
      </c>
      <c r="O243" s="122">
        <v>996</v>
      </c>
      <c r="P243" s="121">
        <v>359</v>
      </c>
      <c r="Q243" s="122">
        <v>156</v>
      </c>
      <c r="R243" s="123">
        <f t="shared" si="46"/>
        <v>3520</v>
      </c>
      <c r="U243" s="110" t="e">
        <f t="shared" si="52"/>
        <v>#VALUE!</v>
      </c>
    </row>
    <row r="244" spans="1:21" ht="18.75" customHeight="1">
      <c r="A244" s="335" t="s">
        <v>155</v>
      </c>
      <c r="B244" s="336"/>
      <c r="C244" s="118" t="s">
        <v>0</v>
      </c>
      <c r="D244" s="105">
        <f>SUM(D246)</f>
        <v>45453</v>
      </c>
      <c r="E244" s="106">
        <f aca="true" t="shared" si="55" ref="E244:Q245">SUM(E246)</f>
        <v>2500</v>
      </c>
      <c r="F244" s="107">
        <f t="shared" si="55"/>
        <v>2900</v>
      </c>
      <c r="G244" s="106">
        <f t="shared" si="55"/>
        <v>3300</v>
      </c>
      <c r="H244" s="106">
        <f t="shared" si="55"/>
        <v>5691</v>
      </c>
      <c r="I244" s="107">
        <f t="shared" si="55"/>
        <v>3051</v>
      </c>
      <c r="J244" s="106">
        <f t="shared" si="55"/>
        <v>3190</v>
      </c>
      <c r="K244" s="106">
        <f t="shared" si="55"/>
        <v>2534</v>
      </c>
      <c r="L244" s="106">
        <f t="shared" si="55"/>
        <v>3618</v>
      </c>
      <c r="M244" s="107">
        <f t="shared" si="55"/>
        <v>5576</v>
      </c>
      <c r="N244" s="106">
        <f t="shared" si="55"/>
        <v>3733</v>
      </c>
      <c r="O244" s="107">
        <f t="shared" si="55"/>
        <v>3100</v>
      </c>
      <c r="P244" s="106">
        <f t="shared" si="55"/>
        <v>3792</v>
      </c>
      <c r="Q244" s="107">
        <f t="shared" si="55"/>
        <v>2468</v>
      </c>
      <c r="R244" s="105">
        <f t="shared" si="46"/>
        <v>45453</v>
      </c>
      <c r="U244" s="110">
        <f t="shared" si="52"/>
        <v>0</v>
      </c>
    </row>
    <row r="245" spans="1:21" ht="18.75" customHeight="1">
      <c r="A245" s="337"/>
      <c r="B245" s="336"/>
      <c r="C245" s="119" t="s">
        <v>14</v>
      </c>
      <c r="D245" s="120" t="s">
        <v>285</v>
      </c>
      <c r="E245" s="121">
        <f t="shared" si="55"/>
        <v>27</v>
      </c>
      <c r="F245" s="122">
        <f t="shared" si="55"/>
        <v>2488</v>
      </c>
      <c r="G245" s="121">
        <f t="shared" si="55"/>
        <v>4011</v>
      </c>
      <c r="H245" s="121">
        <f t="shared" si="55"/>
        <v>3626</v>
      </c>
      <c r="I245" s="122">
        <f t="shared" si="55"/>
        <v>3355</v>
      </c>
      <c r="J245" s="121">
        <f t="shared" si="55"/>
        <v>3527</v>
      </c>
      <c r="K245" s="121">
        <f t="shared" si="55"/>
        <v>2893</v>
      </c>
      <c r="L245" s="121">
        <f t="shared" si="55"/>
        <v>3083</v>
      </c>
      <c r="M245" s="122">
        <f t="shared" si="55"/>
        <v>4677</v>
      </c>
      <c r="N245" s="121">
        <f t="shared" si="55"/>
        <v>2565</v>
      </c>
      <c r="O245" s="122">
        <f t="shared" si="55"/>
        <v>2430</v>
      </c>
      <c r="P245" s="121">
        <f t="shared" si="55"/>
        <v>5661</v>
      </c>
      <c r="Q245" s="122">
        <f t="shared" si="55"/>
        <v>3943</v>
      </c>
      <c r="R245" s="123">
        <f t="shared" si="46"/>
        <v>42286</v>
      </c>
      <c r="U245" s="110" t="e">
        <f t="shared" si="52"/>
        <v>#VALUE!</v>
      </c>
    </row>
    <row r="246" spans="1:21" ht="18.75" customHeight="1">
      <c r="A246" s="371"/>
      <c r="B246" s="346" t="s">
        <v>24</v>
      </c>
      <c r="C246" s="118" t="s">
        <v>0</v>
      </c>
      <c r="D246" s="105">
        <v>45453</v>
      </c>
      <c r="E246" s="106">
        <v>2500</v>
      </c>
      <c r="F246" s="107">
        <v>2900</v>
      </c>
      <c r="G246" s="106">
        <v>3300</v>
      </c>
      <c r="H246" s="106">
        <v>5691</v>
      </c>
      <c r="I246" s="107">
        <v>3051</v>
      </c>
      <c r="J246" s="106">
        <v>3190</v>
      </c>
      <c r="K246" s="106">
        <v>2534</v>
      </c>
      <c r="L246" s="106">
        <v>3618</v>
      </c>
      <c r="M246" s="107">
        <v>5576</v>
      </c>
      <c r="N246" s="106">
        <v>3733</v>
      </c>
      <c r="O246" s="107">
        <v>3100</v>
      </c>
      <c r="P246" s="106">
        <v>3792</v>
      </c>
      <c r="Q246" s="107">
        <v>2468</v>
      </c>
      <c r="R246" s="105">
        <f t="shared" si="46"/>
        <v>45453</v>
      </c>
      <c r="U246" s="110">
        <f t="shared" si="52"/>
        <v>0</v>
      </c>
    </row>
    <row r="247" spans="1:21" ht="18.75" customHeight="1">
      <c r="A247" s="376"/>
      <c r="B247" s="351"/>
      <c r="C247" s="134" t="s">
        <v>14</v>
      </c>
      <c r="D247" s="123" t="s">
        <v>285</v>
      </c>
      <c r="E247" s="132">
        <v>27</v>
      </c>
      <c r="F247" s="133">
        <v>2488</v>
      </c>
      <c r="G247" s="132">
        <v>4011</v>
      </c>
      <c r="H247" s="132">
        <v>3626</v>
      </c>
      <c r="I247" s="133">
        <v>3355</v>
      </c>
      <c r="J247" s="132">
        <v>3527</v>
      </c>
      <c r="K247" s="132">
        <v>2893</v>
      </c>
      <c r="L247" s="132">
        <v>3083</v>
      </c>
      <c r="M247" s="133">
        <v>4677</v>
      </c>
      <c r="N247" s="132">
        <v>2565</v>
      </c>
      <c r="O247" s="133">
        <v>2430</v>
      </c>
      <c r="P247" s="132">
        <v>5661</v>
      </c>
      <c r="Q247" s="133">
        <v>3943</v>
      </c>
      <c r="R247" s="123">
        <f t="shared" si="46"/>
        <v>42286</v>
      </c>
      <c r="U247" s="110" t="e">
        <f t="shared" si="52"/>
        <v>#VALUE!</v>
      </c>
    </row>
    <row r="248" spans="1:21" ht="18.75" customHeight="1">
      <c r="A248" s="360" t="s">
        <v>68</v>
      </c>
      <c r="B248" s="346"/>
      <c r="C248" s="163" t="s">
        <v>0</v>
      </c>
      <c r="D248" s="152">
        <f>SUM(D250)</f>
        <v>12474</v>
      </c>
      <c r="E248" s="156">
        <f aca="true" t="shared" si="56" ref="E248:Q249">SUM(E250)</f>
        <v>971</v>
      </c>
      <c r="F248" s="157">
        <f t="shared" si="56"/>
        <v>1363</v>
      </c>
      <c r="G248" s="156">
        <f t="shared" si="56"/>
        <v>1132</v>
      </c>
      <c r="H248" s="156">
        <f t="shared" si="56"/>
        <v>1369</v>
      </c>
      <c r="I248" s="157">
        <f t="shared" si="56"/>
        <v>677</v>
      </c>
      <c r="J248" s="156">
        <f t="shared" si="56"/>
        <v>1493</v>
      </c>
      <c r="K248" s="156">
        <f t="shared" si="56"/>
        <v>1343</v>
      </c>
      <c r="L248" s="156">
        <f t="shared" si="56"/>
        <v>858</v>
      </c>
      <c r="M248" s="157">
        <f t="shared" si="56"/>
        <v>675</v>
      </c>
      <c r="N248" s="156">
        <f t="shared" si="56"/>
        <v>991</v>
      </c>
      <c r="O248" s="157">
        <f t="shared" si="56"/>
        <v>726</v>
      </c>
      <c r="P248" s="156">
        <f t="shared" si="56"/>
        <v>725</v>
      </c>
      <c r="Q248" s="157">
        <f t="shared" si="56"/>
        <v>151</v>
      </c>
      <c r="R248" s="105">
        <f t="shared" si="46"/>
        <v>12474</v>
      </c>
      <c r="U248" s="110">
        <f t="shared" si="52"/>
        <v>0</v>
      </c>
    </row>
    <row r="249" spans="1:21" ht="18.75" customHeight="1">
      <c r="A249" s="361"/>
      <c r="B249" s="346"/>
      <c r="C249" s="164" t="s">
        <v>14</v>
      </c>
      <c r="D249" s="120" t="s">
        <v>285</v>
      </c>
      <c r="E249" s="121">
        <f t="shared" si="56"/>
        <v>0</v>
      </c>
      <c r="F249" s="122">
        <f t="shared" si="56"/>
        <v>1036</v>
      </c>
      <c r="G249" s="121">
        <f t="shared" si="56"/>
        <v>885</v>
      </c>
      <c r="H249" s="121">
        <f t="shared" si="56"/>
        <v>1138</v>
      </c>
      <c r="I249" s="122">
        <f t="shared" si="56"/>
        <v>1899</v>
      </c>
      <c r="J249" s="121">
        <f t="shared" si="56"/>
        <v>740</v>
      </c>
      <c r="K249" s="121">
        <f t="shared" si="56"/>
        <v>630</v>
      </c>
      <c r="L249" s="121">
        <f t="shared" si="56"/>
        <v>1115</v>
      </c>
      <c r="M249" s="122">
        <f t="shared" si="56"/>
        <v>1643</v>
      </c>
      <c r="N249" s="121">
        <f t="shared" si="56"/>
        <v>872</v>
      </c>
      <c r="O249" s="122">
        <f t="shared" si="56"/>
        <v>303</v>
      </c>
      <c r="P249" s="121">
        <f t="shared" si="56"/>
        <v>1059</v>
      </c>
      <c r="Q249" s="122">
        <f t="shared" si="56"/>
        <v>633</v>
      </c>
      <c r="R249" s="123">
        <f t="shared" si="46"/>
        <v>11953</v>
      </c>
      <c r="U249" s="110" t="e">
        <f t="shared" si="52"/>
        <v>#VALUE!</v>
      </c>
    </row>
    <row r="250" spans="1:21" ht="18.75" customHeight="1">
      <c r="A250" s="362"/>
      <c r="B250" s="346" t="s">
        <v>24</v>
      </c>
      <c r="C250" s="163" t="s">
        <v>0</v>
      </c>
      <c r="D250" s="152">
        <v>12474</v>
      </c>
      <c r="E250" s="156">
        <v>971</v>
      </c>
      <c r="F250" s="157">
        <v>1363</v>
      </c>
      <c r="G250" s="156">
        <v>1132</v>
      </c>
      <c r="H250" s="156">
        <v>1369</v>
      </c>
      <c r="I250" s="157">
        <v>677</v>
      </c>
      <c r="J250" s="156">
        <v>1493</v>
      </c>
      <c r="K250" s="156">
        <v>1343</v>
      </c>
      <c r="L250" s="156">
        <v>858</v>
      </c>
      <c r="M250" s="157">
        <v>675</v>
      </c>
      <c r="N250" s="156">
        <v>991</v>
      </c>
      <c r="O250" s="157">
        <v>726</v>
      </c>
      <c r="P250" s="156">
        <v>725</v>
      </c>
      <c r="Q250" s="157">
        <v>151</v>
      </c>
      <c r="R250" s="105">
        <f t="shared" si="46"/>
        <v>12474</v>
      </c>
      <c r="U250" s="110">
        <f t="shared" si="52"/>
        <v>0</v>
      </c>
    </row>
    <row r="251" spans="1:21" ht="18.75" customHeight="1">
      <c r="A251" s="363"/>
      <c r="B251" s="346"/>
      <c r="C251" s="164" t="s">
        <v>14</v>
      </c>
      <c r="D251" s="120" t="s">
        <v>285</v>
      </c>
      <c r="E251" s="121"/>
      <c r="F251" s="122">
        <v>1036</v>
      </c>
      <c r="G251" s="121">
        <v>885</v>
      </c>
      <c r="H251" s="121">
        <v>1138</v>
      </c>
      <c r="I251" s="122">
        <v>1899</v>
      </c>
      <c r="J251" s="121">
        <v>740</v>
      </c>
      <c r="K251" s="121">
        <v>630</v>
      </c>
      <c r="L251" s="121">
        <v>1115</v>
      </c>
      <c r="M251" s="122">
        <v>1643</v>
      </c>
      <c r="N251" s="121">
        <v>872</v>
      </c>
      <c r="O251" s="122">
        <v>303</v>
      </c>
      <c r="P251" s="121">
        <v>1059</v>
      </c>
      <c r="Q251" s="122">
        <v>633</v>
      </c>
      <c r="R251" s="123">
        <f t="shared" si="46"/>
        <v>11953</v>
      </c>
      <c r="U251" s="110" t="e">
        <f t="shared" si="52"/>
        <v>#VALUE!</v>
      </c>
    </row>
    <row r="252" spans="1:21" ht="18.75" customHeight="1">
      <c r="A252" s="361" t="s">
        <v>84</v>
      </c>
      <c r="B252" s="351"/>
      <c r="C252" s="163" t="s">
        <v>0</v>
      </c>
      <c r="D252" s="152">
        <f aca="true" t="shared" si="57" ref="D252:Q253">SUM(D254)</f>
        <v>32959</v>
      </c>
      <c r="E252" s="156">
        <f t="shared" si="57"/>
        <v>0</v>
      </c>
      <c r="F252" s="157">
        <f t="shared" si="57"/>
        <v>2067</v>
      </c>
      <c r="G252" s="156">
        <f t="shared" si="57"/>
        <v>2977</v>
      </c>
      <c r="H252" s="156">
        <f t="shared" si="57"/>
        <v>1758</v>
      </c>
      <c r="I252" s="157">
        <f t="shared" si="57"/>
        <v>2000</v>
      </c>
      <c r="J252" s="156">
        <f t="shared" si="57"/>
        <v>3013</v>
      </c>
      <c r="K252" s="156">
        <f t="shared" si="57"/>
        <v>3086</v>
      </c>
      <c r="L252" s="156">
        <f t="shared" si="57"/>
        <v>3550</v>
      </c>
      <c r="M252" s="157">
        <f t="shared" si="57"/>
        <v>4007</v>
      </c>
      <c r="N252" s="156">
        <f t="shared" si="57"/>
        <v>3779</v>
      </c>
      <c r="O252" s="157">
        <f t="shared" si="57"/>
        <v>3034</v>
      </c>
      <c r="P252" s="156">
        <f t="shared" si="57"/>
        <v>2628</v>
      </c>
      <c r="Q252" s="157">
        <f t="shared" si="57"/>
        <v>1060</v>
      </c>
      <c r="R252" s="105">
        <f t="shared" si="46"/>
        <v>32959</v>
      </c>
      <c r="U252" s="110">
        <f t="shared" si="52"/>
        <v>0</v>
      </c>
    </row>
    <row r="253" spans="1:21" ht="18.75" customHeight="1">
      <c r="A253" s="374"/>
      <c r="B253" s="356"/>
      <c r="C253" s="164" t="s">
        <v>14</v>
      </c>
      <c r="D253" s="120" t="s">
        <v>285</v>
      </c>
      <c r="E253" s="121">
        <f t="shared" si="57"/>
        <v>0</v>
      </c>
      <c r="F253" s="122">
        <f t="shared" si="57"/>
        <v>2026</v>
      </c>
      <c r="G253" s="121">
        <f t="shared" si="57"/>
        <v>1404</v>
      </c>
      <c r="H253" s="121">
        <f t="shared" si="57"/>
        <v>3105</v>
      </c>
      <c r="I253" s="122">
        <f t="shared" si="57"/>
        <v>3807</v>
      </c>
      <c r="J253" s="121">
        <f t="shared" si="57"/>
        <v>3068</v>
      </c>
      <c r="K253" s="121">
        <f t="shared" si="57"/>
        <v>1547</v>
      </c>
      <c r="L253" s="121">
        <f t="shared" si="57"/>
        <v>2143</v>
      </c>
      <c r="M253" s="122">
        <f t="shared" si="57"/>
        <v>2991</v>
      </c>
      <c r="N253" s="121">
        <f t="shared" si="57"/>
        <v>1960</v>
      </c>
      <c r="O253" s="122">
        <f t="shared" si="57"/>
        <v>2176</v>
      </c>
      <c r="P253" s="121">
        <f t="shared" si="57"/>
        <v>2978</v>
      </c>
      <c r="Q253" s="122">
        <f t="shared" si="57"/>
        <v>1476</v>
      </c>
      <c r="R253" s="123">
        <f t="shared" si="46"/>
        <v>28681</v>
      </c>
      <c r="U253" s="110" t="e">
        <f t="shared" si="52"/>
        <v>#VALUE!</v>
      </c>
    </row>
    <row r="254" spans="1:21" ht="18.75" customHeight="1">
      <c r="A254" s="369"/>
      <c r="B254" s="346" t="s">
        <v>24</v>
      </c>
      <c r="C254" s="163" t="s">
        <v>0</v>
      </c>
      <c r="D254" s="152">
        <v>32959</v>
      </c>
      <c r="E254" s="156">
        <v>0</v>
      </c>
      <c r="F254" s="157">
        <v>2067</v>
      </c>
      <c r="G254" s="156">
        <v>2977</v>
      </c>
      <c r="H254" s="156">
        <v>1758</v>
      </c>
      <c r="I254" s="157">
        <v>2000</v>
      </c>
      <c r="J254" s="156">
        <v>3013</v>
      </c>
      <c r="K254" s="156">
        <v>3086</v>
      </c>
      <c r="L254" s="156">
        <v>3550</v>
      </c>
      <c r="M254" s="157">
        <v>4007</v>
      </c>
      <c r="N254" s="156">
        <v>3779</v>
      </c>
      <c r="O254" s="157">
        <v>3034</v>
      </c>
      <c r="P254" s="156">
        <v>2628</v>
      </c>
      <c r="Q254" s="157">
        <v>1060</v>
      </c>
      <c r="R254" s="105">
        <f t="shared" si="46"/>
        <v>32959</v>
      </c>
      <c r="U254" s="110">
        <f t="shared" si="52"/>
        <v>0</v>
      </c>
    </row>
    <row r="255" spans="1:21" ht="18.75" customHeight="1">
      <c r="A255" s="370"/>
      <c r="B255" s="346"/>
      <c r="C255" s="164">
        <v>0</v>
      </c>
      <c r="D255" s="120" t="s">
        <v>285</v>
      </c>
      <c r="E255" s="121"/>
      <c r="F255" s="122">
        <v>2026</v>
      </c>
      <c r="G255" s="121">
        <v>1404</v>
      </c>
      <c r="H255" s="121">
        <v>3105</v>
      </c>
      <c r="I255" s="122">
        <v>3807</v>
      </c>
      <c r="J255" s="121">
        <v>3068</v>
      </c>
      <c r="K255" s="121">
        <v>1547</v>
      </c>
      <c r="L255" s="121">
        <v>2143</v>
      </c>
      <c r="M255" s="122">
        <v>2991</v>
      </c>
      <c r="N255" s="121">
        <v>1960</v>
      </c>
      <c r="O255" s="122">
        <v>2176</v>
      </c>
      <c r="P255" s="121">
        <v>2978</v>
      </c>
      <c r="Q255" s="122">
        <v>1476</v>
      </c>
      <c r="R255" s="123">
        <f t="shared" si="46"/>
        <v>28681</v>
      </c>
      <c r="U255" s="110" t="e">
        <f t="shared" si="52"/>
        <v>#VALUE!</v>
      </c>
    </row>
    <row r="256" spans="1:21" ht="18.75" customHeight="1">
      <c r="A256" s="360" t="s">
        <v>69</v>
      </c>
      <c r="B256" s="346"/>
      <c r="C256" s="163" t="s">
        <v>0</v>
      </c>
      <c r="D256" s="152">
        <f>D258+D260</f>
        <v>25733</v>
      </c>
      <c r="E256" s="156">
        <f aca="true" t="shared" si="58" ref="E256:Q257">E258+E260</f>
        <v>139</v>
      </c>
      <c r="F256" s="156">
        <f t="shared" si="58"/>
        <v>1451</v>
      </c>
      <c r="G256" s="156">
        <f t="shared" si="58"/>
        <v>2158</v>
      </c>
      <c r="H256" s="156">
        <f t="shared" si="58"/>
        <v>4299</v>
      </c>
      <c r="I256" s="156">
        <f t="shared" si="58"/>
        <v>2404</v>
      </c>
      <c r="J256" s="156">
        <f t="shared" si="58"/>
        <v>1762</v>
      </c>
      <c r="K256" s="156">
        <f t="shared" si="58"/>
        <v>1608</v>
      </c>
      <c r="L256" s="156">
        <f t="shared" si="58"/>
        <v>2205</v>
      </c>
      <c r="M256" s="156">
        <f t="shared" si="58"/>
        <v>3069</v>
      </c>
      <c r="N256" s="156">
        <f t="shared" si="58"/>
        <v>1037</v>
      </c>
      <c r="O256" s="156">
        <f t="shared" si="58"/>
        <v>1939</v>
      </c>
      <c r="P256" s="156">
        <f t="shared" si="58"/>
        <v>2579</v>
      </c>
      <c r="Q256" s="156">
        <f t="shared" si="58"/>
        <v>1083</v>
      </c>
      <c r="R256" s="105">
        <f t="shared" si="46"/>
        <v>25733</v>
      </c>
      <c r="U256" s="110">
        <f t="shared" si="52"/>
        <v>0</v>
      </c>
    </row>
    <row r="257" spans="1:21" ht="18.75" customHeight="1">
      <c r="A257" s="361"/>
      <c r="B257" s="346"/>
      <c r="C257" s="164" t="s">
        <v>14</v>
      </c>
      <c r="D257" s="120" t="s">
        <v>285</v>
      </c>
      <c r="E257" s="121">
        <f t="shared" si="58"/>
        <v>0</v>
      </c>
      <c r="F257" s="121">
        <f t="shared" si="58"/>
        <v>1335</v>
      </c>
      <c r="G257" s="121">
        <f t="shared" si="58"/>
        <v>1897</v>
      </c>
      <c r="H257" s="121">
        <f t="shared" si="58"/>
        <v>2764</v>
      </c>
      <c r="I257" s="121">
        <f t="shared" si="58"/>
        <v>1902</v>
      </c>
      <c r="J257" s="121">
        <f t="shared" si="58"/>
        <v>1329</v>
      </c>
      <c r="K257" s="121">
        <f t="shared" si="58"/>
        <v>1012</v>
      </c>
      <c r="L257" s="121">
        <f t="shared" si="58"/>
        <v>1620</v>
      </c>
      <c r="M257" s="121">
        <f t="shared" si="58"/>
        <v>2802</v>
      </c>
      <c r="N257" s="121">
        <f t="shared" si="58"/>
        <v>1517</v>
      </c>
      <c r="O257" s="121">
        <f t="shared" si="58"/>
        <v>2156</v>
      </c>
      <c r="P257" s="121">
        <f t="shared" si="58"/>
        <v>2744</v>
      </c>
      <c r="Q257" s="121">
        <f t="shared" si="58"/>
        <v>1687</v>
      </c>
      <c r="R257" s="123">
        <f t="shared" si="46"/>
        <v>22765</v>
      </c>
      <c r="U257" s="110" t="e">
        <f t="shared" si="52"/>
        <v>#VALUE!</v>
      </c>
    </row>
    <row r="258" spans="1:21" ht="18.75" customHeight="1">
      <c r="A258" s="359"/>
      <c r="B258" s="346" t="s">
        <v>24</v>
      </c>
      <c r="C258" s="163" t="s">
        <v>0</v>
      </c>
      <c r="D258" s="152">
        <v>25511</v>
      </c>
      <c r="E258" s="156">
        <v>139</v>
      </c>
      <c r="F258" s="157">
        <v>1451</v>
      </c>
      <c r="G258" s="156">
        <v>2158</v>
      </c>
      <c r="H258" s="156">
        <v>4077</v>
      </c>
      <c r="I258" s="157">
        <v>2404</v>
      </c>
      <c r="J258" s="156">
        <v>1762</v>
      </c>
      <c r="K258" s="156">
        <v>1608</v>
      </c>
      <c r="L258" s="156">
        <v>2205</v>
      </c>
      <c r="M258" s="157">
        <v>3069</v>
      </c>
      <c r="N258" s="156">
        <v>1037</v>
      </c>
      <c r="O258" s="157">
        <v>1939</v>
      </c>
      <c r="P258" s="156">
        <v>2579</v>
      </c>
      <c r="Q258" s="157">
        <v>1083</v>
      </c>
      <c r="R258" s="105">
        <f t="shared" si="46"/>
        <v>25511</v>
      </c>
      <c r="U258" s="110">
        <f t="shared" si="52"/>
        <v>0</v>
      </c>
    </row>
    <row r="259" spans="1:21" ht="18.75" customHeight="1">
      <c r="A259" s="359"/>
      <c r="B259" s="346"/>
      <c r="C259" s="164" t="s">
        <v>14</v>
      </c>
      <c r="D259" s="128" t="s">
        <v>285</v>
      </c>
      <c r="E259" s="129"/>
      <c r="F259" s="130">
        <v>1335</v>
      </c>
      <c r="G259" s="129">
        <v>1897</v>
      </c>
      <c r="H259" s="129">
        <v>2764</v>
      </c>
      <c r="I259" s="130">
        <v>1899</v>
      </c>
      <c r="J259" s="129">
        <v>1329</v>
      </c>
      <c r="K259" s="129">
        <v>1012</v>
      </c>
      <c r="L259" s="129">
        <v>1620</v>
      </c>
      <c r="M259" s="130">
        <v>2802</v>
      </c>
      <c r="N259" s="129">
        <v>1517</v>
      </c>
      <c r="O259" s="130">
        <v>2156</v>
      </c>
      <c r="P259" s="129">
        <v>2651</v>
      </c>
      <c r="Q259" s="130">
        <v>1687</v>
      </c>
      <c r="R259" s="128">
        <f aca="true" t="shared" si="59" ref="R259:R269">SUM(E259:Q259)</f>
        <v>22669</v>
      </c>
      <c r="U259" s="110" t="e">
        <f t="shared" si="52"/>
        <v>#VALUE!</v>
      </c>
    </row>
    <row r="260" spans="1:18" ht="18.75" customHeight="1">
      <c r="A260" s="232"/>
      <c r="B260" s="373" t="s">
        <v>369</v>
      </c>
      <c r="C260" s="163" t="s">
        <v>0</v>
      </c>
      <c r="D260" s="233">
        <v>222</v>
      </c>
      <c r="E260" s="233">
        <v>0</v>
      </c>
      <c r="F260" s="233">
        <v>0</v>
      </c>
      <c r="G260" s="233">
        <v>0</v>
      </c>
      <c r="H260" s="233">
        <v>222</v>
      </c>
      <c r="I260" s="233">
        <v>0</v>
      </c>
      <c r="J260" s="233">
        <v>0</v>
      </c>
      <c r="K260" s="233">
        <v>0</v>
      </c>
      <c r="L260" s="233">
        <v>0</v>
      </c>
      <c r="M260" s="233">
        <v>0</v>
      </c>
      <c r="N260" s="233">
        <v>0</v>
      </c>
      <c r="O260" s="233">
        <v>0</v>
      </c>
      <c r="P260" s="233">
        <v>0</v>
      </c>
      <c r="Q260" s="233">
        <v>0</v>
      </c>
      <c r="R260" s="233">
        <f>SUM(E260:Q260)</f>
        <v>222</v>
      </c>
    </row>
    <row r="261" spans="1:18" ht="18.75" customHeight="1">
      <c r="A261" s="232"/>
      <c r="B261" s="369"/>
      <c r="C261" s="164" t="s">
        <v>14</v>
      </c>
      <c r="D261" s="160" t="s">
        <v>354</v>
      </c>
      <c r="E261" s="161"/>
      <c r="F261" s="162"/>
      <c r="G261" s="161"/>
      <c r="H261" s="161"/>
      <c r="I261" s="162">
        <v>3</v>
      </c>
      <c r="J261" s="161"/>
      <c r="K261" s="161"/>
      <c r="L261" s="161"/>
      <c r="M261" s="162"/>
      <c r="N261" s="161"/>
      <c r="O261" s="162"/>
      <c r="P261" s="161">
        <v>93</v>
      </c>
      <c r="Q261" s="162"/>
      <c r="R261" s="123">
        <f t="shared" si="59"/>
        <v>96</v>
      </c>
    </row>
    <row r="262" spans="1:21" ht="18.75" customHeight="1">
      <c r="A262" s="360" t="s">
        <v>70</v>
      </c>
      <c r="B262" s="346"/>
      <c r="C262" s="163" t="s">
        <v>0</v>
      </c>
      <c r="D262" s="152">
        <f aca="true" t="shared" si="60" ref="D262:Q263">SUM(D264,D266)</f>
        <v>28198</v>
      </c>
      <c r="E262" s="156">
        <f t="shared" si="60"/>
        <v>1358</v>
      </c>
      <c r="F262" s="157">
        <f t="shared" si="60"/>
        <v>1358</v>
      </c>
      <c r="G262" s="156">
        <f t="shared" si="60"/>
        <v>1358</v>
      </c>
      <c r="H262" s="156">
        <f t="shared" si="60"/>
        <v>2001</v>
      </c>
      <c r="I262" s="157">
        <f t="shared" si="60"/>
        <v>2005</v>
      </c>
      <c r="J262" s="156">
        <f t="shared" si="60"/>
        <v>2005</v>
      </c>
      <c r="K262" s="156">
        <f t="shared" si="60"/>
        <v>2005</v>
      </c>
      <c r="L262" s="156">
        <f t="shared" si="60"/>
        <v>2005</v>
      </c>
      <c r="M262" s="157">
        <f t="shared" si="60"/>
        <v>2871</v>
      </c>
      <c r="N262" s="156">
        <f t="shared" si="60"/>
        <v>2871</v>
      </c>
      <c r="O262" s="157">
        <f t="shared" si="60"/>
        <v>2876</v>
      </c>
      <c r="P262" s="156">
        <f t="shared" si="60"/>
        <v>2768</v>
      </c>
      <c r="Q262" s="157">
        <f t="shared" si="60"/>
        <v>2717</v>
      </c>
      <c r="R262" s="105">
        <f t="shared" si="59"/>
        <v>28198</v>
      </c>
      <c r="U262" s="110">
        <f t="shared" si="52"/>
        <v>0</v>
      </c>
    </row>
    <row r="263" spans="1:21" ht="18.75" customHeight="1">
      <c r="A263" s="361"/>
      <c r="B263" s="346"/>
      <c r="C263" s="164" t="s">
        <v>14</v>
      </c>
      <c r="D263" s="120" t="s">
        <v>285</v>
      </c>
      <c r="E263" s="121">
        <f t="shared" si="60"/>
        <v>0</v>
      </c>
      <c r="F263" s="122">
        <f t="shared" si="60"/>
        <v>2042</v>
      </c>
      <c r="G263" s="121">
        <f t="shared" si="60"/>
        <v>2293</v>
      </c>
      <c r="H263" s="121">
        <f t="shared" si="60"/>
        <v>2718</v>
      </c>
      <c r="I263" s="122">
        <f t="shared" si="60"/>
        <v>1852</v>
      </c>
      <c r="J263" s="121">
        <f t="shared" si="60"/>
        <v>2727</v>
      </c>
      <c r="K263" s="121">
        <f t="shared" si="60"/>
        <v>1982</v>
      </c>
      <c r="L263" s="121">
        <f t="shared" si="60"/>
        <v>3109</v>
      </c>
      <c r="M263" s="122">
        <f t="shared" si="60"/>
        <v>3125</v>
      </c>
      <c r="N263" s="121">
        <f t="shared" si="60"/>
        <v>1580</v>
      </c>
      <c r="O263" s="122">
        <f t="shared" si="60"/>
        <v>1768</v>
      </c>
      <c r="P263" s="121">
        <f t="shared" si="60"/>
        <v>1210</v>
      </c>
      <c r="Q263" s="122">
        <f t="shared" si="60"/>
        <v>1542</v>
      </c>
      <c r="R263" s="123">
        <f t="shared" si="59"/>
        <v>25948</v>
      </c>
      <c r="U263" s="110" t="e">
        <f t="shared" si="52"/>
        <v>#VALUE!</v>
      </c>
    </row>
    <row r="264" spans="1:21" ht="18.75" customHeight="1">
      <c r="A264" s="359"/>
      <c r="B264" s="346" t="s">
        <v>24</v>
      </c>
      <c r="C264" s="163" t="s">
        <v>0</v>
      </c>
      <c r="D264" s="152">
        <v>27168</v>
      </c>
      <c r="E264" s="156">
        <v>1358</v>
      </c>
      <c r="F264" s="156">
        <v>1358</v>
      </c>
      <c r="G264" s="156">
        <v>1358</v>
      </c>
      <c r="H264" s="156">
        <v>1901</v>
      </c>
      <c r="I264" s="156">
        <v>1902</v>
      </c>
      <c r="J264" s="156">
        <v>1902</v>
      </c>
      <c r="K264" s="156">
        <v>1902</v>
      </c>
      <c r="L264" s="156">
        <v>1902</v>
      </c>
      <c r="M264" s="156">
        <v>2717</v>
      </c>
      <c r="N264" s="156">
        <v>2717</v>
      </c>
      <c r="O264" s="156">
        <v>2717</v>
      </c>
      <c r="P264" s="156">
        <v>2717</v>
      </c>
      <c r="Q264" s="156">
        <v>2717</v>
      </c>
      <c r="R264" s="105">
        <f t="shared" si="59"/>
        <v>27168</v>
      </c>
      <c r="U264" s="110">
        <f t="shared" si="52"/>
        <v>0</v>
      </c>
    </row>
    <row r="265" spans="1:21" ht="18.75" customHeight="1">
      <c r="A265" s="359"/>
      <c r="B265" s="346"/>
      <c r="C265" s="173" t="s">
        <v>14</v>
      </c>
      <c r="D265" s="128" t="s">
        <v>285</v>
      </c>
      <c r="E265" s="129">
        <v>0</v>
      </c>
      <c r="F265" s="129">
        <v>2042</v>
      </c>
      <c r="G265" s="129">
        <v>2293</v>
      </c>
      <c r="H265" s="129">
        <v>2718</v>
      </c>
      <c r="I265" s="129">
        <v>1852</v>
      </c>
      <c r="J265" s="129">
        <v>2727</v>
      </c>
      <c r="K265" s="129">
        <v>1982</v>
      </c>
      <c r="L265" s="129">
        <v>3109</v>
      </c>
      <c r="M265" s="129">
        <v>3125</v>
      </c>
      <c r="N265" s="129">
        <v>1552</v>
      </c>
      <c r="O265" s="129">
        <v>1768</v>
      </c>
      <c r="P265" s="129">
        <v>1150</v>
      </c>
      <c r="Q265" s="128">
        <v>1301</v>
      </c>
      <c r="R265" s="128">
        <f t="shared" si="59"/>
        <v>25619</v>
      </c>
      <c r="U265" s="110" t="e">
        <f t="shared" si="52"/>
        <v>#VALUE!</v>
      </c>
    </row>
    <row r="266" spans="1:21" ht="18.75" customHeight="1">
      <c r="A266" s="359"/>
      <c r="B266" s="346" t="s">
        <v>34</v>
      </c>
      <c r="C266" s="163" t="s">
        <v>0</v>
      </c>
      <c r="D266" s="152">
        <v>1030</v>
      </c>
      <c r="E266" s="152">
        <v>0</v>
      </c>
      <c r="F266" s="152">
        <v>0</v>
      </c>
      <c r="G266" s="152">
        <v>0</v>
      </c>
      <c r="H266" s="152">
        <v>100</v>
      </c>
      <c r="I266" s="152">
        <v>103</v>
      </c>
      <c r="J266" s="152">
        <v>103</v>
      </c>
      <c r="K266" s="152">
        <v>103</v>
      </c>
      <c r="L266" s="152">
        <v>103</v>
      </c>
      <c r="M266" s="152">
        <v>154</v>
      </c>
      <c r="N266" s="152">
        <v>154</v>
      </c>
      <c r="O266" s="152">
        <v>159</v>
      </c>
      <c r="P266" s="152">
        <v>51</v>
      </c>
      <c r="Q266" s="152">
        <v>0</v>
      </c>
      <c r="R266" s="105">
        <f t="shared" si="59"/>
        <v>1030</v>
      </c>
      <c r="U266" s="110">
        <f t="shared" si="52"/>
        <v>0</v>
      </c>
    </row>
    <row r="267" spans="1:21" ht="18.75" customHeight="1">
      <c r="A267" s="359"/>
      <c r="B267" s="346"/>
      <c r="C267" s="164" t="s">
        <v>14</v>
      </c>
      <c r="D267" s="128" t="s">
        <v>285</v>
      </c>
      <c r="E267" s="129">
        <v>0</v>
      </c>
      <c r="F267" s="129">
        <v>0</v>
      </c>
      <c r="G267" s="129">
        <v>0</v>
      </c>
      <c r="H267" s="129">
        <v>0</v>
      </c>
      <c r="I267" s="129">
        <v>0</v>
      </c>
      <c r="J267" s="129">
        <v>0</v>
      </c>
      <c r="K267" s="129">
        <v>0</v>
      </c>
      <c r="L267" s="129">
        <v>0</v>
      </c>
      <c r="M267" s="129">
        <v>0</v>
      </c>
      <c r="N267" s="129">
        <v>28</v>
      </c>
      <c r="O267" s="129">
        <v>0</v>
      </c>
      <c r="P267" s="129">
        <v>60</v>
      </c>
      <c r="Q267" s="129">
        <v>241</v>
      </c>
      <c r="R267" s="128">
        <f t="shared" si="59"/>
        <v>329</v>
      </c>
      <c r="U267" s="110" t="e">
        <f t="shared" si="52"/>
        <v>#VALUE!</v>
      </c>
    </row>
    <row r="268" spans="1:21" ht="18.75" customHeight="1">
      <c r="A268" s="385" t="s">
        <v>28</v>
      </c>
      <c r="B268" s="386"/>
      <c r="C268" s="118" t="s">
        <v>0</v>
      </c>
      <c r="D268" s="106">
        <f aca="true" t="shared" si="61" ref="D268:Q269">D8+D26+D30+D40+D46+D52+D58+D64+D68+D80+D84+D94+D102+D108+D116+D122+D126+D132+D138+D146+D152+D158+D164+D170+D176+D182++D192+D198+D204+D208+D218+D224+D232+D236+D240+D244+D248+D252+D256+D262+D228+D186</f>
        <v>2526336</v>
      </c>
      <c r="E268" s="106">
        <f t="shared" si="61"/>
        <v>104315.925</v>
      </c>
      <c r="F268" s="106">
        <f t="shared" si="61"/>
        <v>271326.375</v>
      </c>
      <c r="G268" s="106">
        <f t="shared" si="61"/>
        <v>324328.35</v>
      </c>
      <c r="H268" s="106">
        <f t="shared" si="61"/>
        <v>191306.87</v>
      </c>
      <c r="I268" s="106">
        <f t="shared" si="61"/>
        <v>215318.025</v>
      </c>
      <c r="J268" s="106">
        <f t="shared" si="61"/>
        <v>153575.135</v>
      </c>
      <c r="K268" s="106">
        <f t="shared" si="61"/>
        <v>198735.43</v>
      </c>
      <c r="L268" s="106">
        <f t="shared" si="61"/>
        <v>201943.615</v>
      </c>
      <c r="M268" s="106">
        <f t="shared" si="61"/>
        <v>212854.47999999998</v>
      </c>
      <c r="N268" s="106">
        <f t="shared" si="61"/>
        <v>136400.595</v>
      </c>
      <c r="O268" s="106">
        <f t="shared" si="61"/>
        <v>176523.2</v>
      </c>
      <c r="P268" s="106">
        <f t="shared" si="61"/>
        <v>214908.5</v>
      </c>
      <c r="Q268" s="106">
        <f t="shared" si="61"/>
        <v>124799.5</v>
      </c>
      <c r="R268" s="152">
        <f>SUM(E268:Q268)</f>
        <v>2526336</v>
      </c>
      <c r="U268" s="110">
        <f>D268-R268</f>
        <v>0</v>
      </c>
    </row>
    <row r="269" spans="1:18" ht="18.75" customHeight="1">
      <c r="A269" s="387"/>
      <c r="B269" s="388"/>
      <c r="C269" s="127" t="s">
        <v>14</v>
      </c>
      <c r="D269" s="128" t="s">
        <v>285</v>
      </c>
      <c r="E269" s="129">
        <f t="shared" si="61"/>
        <v>105101</v>
      </c>
      <c r="F269" s="130">
        <f t="shared" si="61"/>
        <v>220448</v>
      </c>
      <c r="G269" s="129">
        <f t="shared" si="61"/>
        <v>227663</v>
      </c>
      <c r="H269" s="129">
        <f t="shared" si="61"/>
        <v>162782</v>
      </c>
      <c r="I269" s="130">
        <f t="shared" si="61"/>
        <v>152731</v>
      </c>
      <c r="J269" s="129">
        <f t="shared" si="61"/>
        <v>105932</v>
      </c>
      <c r="K269" s="129">
        <f t="shared" si="61"/>
        <v>138007</v>
      </c>
      <c r="L269" s="129">
        <f t="shared" si="61"/>
        <v>147548</v>
      </c>
      <c r="M269" s="130">
        <f t="shared" si="61"/>
        <v>155749</v>
      </c>
      <c r="N269" s="129">
        <f t="shared" si="61"/>
        <v>108589</v>
      </c>
      <c r="O269" s="130">
        <f t="shared" si="61"/>
        <v>112441</v>
      </c>
      <c r="P269" s="129">
        <f t="shared" si="61"/>
        <v>171212</v>
      </c>
      <c r="Q269" s="130">
        <f t="shared" si="61"/>
        <v>221307</v>
      </c>
      <c r="R269" s="128">
        <f t="shared" si="59"/>
        <v>2029510</v>
      </c>
    </row>
    <row r="270" spans="1:18" ht="21" customHeight="1">
      <c r="A270" s="306" t="s">
        <v>16</v>
      </c>
      <c r="B270" s="307"/>
      <c r="C270" s="312" t="s">
        <v>406</v>
      </c>
      <c r="D270" s="313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4"/>
    </row>
    <row r="271" spans="1:18" ht="21" customHeight="1">
      <c r="A271" s="308"/>
      <c r="B271" s="309"/>
      <c r="C271" s="315"/>
      <c r="D271" s="316"/>
      <c r="E271" s="316"/>
      <c r="F271" s="316"/>
      <c r="G271" s="316"/>
      <c r="H271" s="316"/>
      <c r="I271" s="316"/>
      <c r="J271" s="316"/>
      <c r="K271" s="316"/>
      <c r="L271" s="316"/>
      <c r="M271" s="316"/>
      <c r="N271" s="316"/>
      <c r="O271" s="316"/>
      <c r="P271" s="316"/>
      <c r="Q271" s="316"/>
      <c r="R271" s="317"/>
    </row>
    <row r="272" spans="1:18" ht="21" customHeight="1">
      <c r="A272" s="308"/>
      <c r="B272" s="309"/>
      <c r="C272" s="318"/>
      <c r="D272" s="319"/>
      <c r="E272" s="319"/>
      <c r="F272" s="319"/>
      <c r="G272" s="319"/>
      <c r="H272" s="319"/>
      <c r="I272" s="319"/>
      <c r="J272" s="319"/>
      <c r="K272" s="319"/>
      <c r="L272" s="319"/>
      <c r="M272" s="319"/>
      <c r="N272" s="319"/>
      <c r="O272" s="319"/>
      <c r="P272" s="319"/>
      <c r="Q272" s="319"/>
      <c r="R272" s="320"/>
    </row>
    <row r="273" spans="1:18" ht="21" customHeight="1">
      <c r="A273" s="308"/>
      <c r="B273" s="309"/>
      <c r="C273" s="321" t="s">
        <v>407</v>
      </c>
      <c r="D273" s="321"/>
      <c r="E273" s="321"/>
      <c r="F273" s="321"/>
      <c r="G273" s="321"/>
      <c r="H273" s="321"/>
      <c r="I273" s="321"/>
      <c r="J273" s="321"/>
      <c r="K273" s="321"/>
      <c r="L273" s="321"/>
      <c r="M273" s="321"/>
      <c r="N273" s="321"/>
      <c r="O273" s="321"/>
      <c r="P273" s="321"/>
      <c r="Q273" s="321"/>
      <c r="R273" s="321"/>
    </row>
    <row r="274" spans="1:18" ht="21" customHeight="1">
      <c r="A274" s="308"/>
      <c r="B274" s="309"/>
      <c r="C274" s="321"/>
      <c r="D274" s="321"/>
      <c r="E274" s="321"/>
      <c r="F274" s="321"/>
      <c r="G274" s="321"/>
      <c r="H274" s="321"/>
      <c r="I274" s="321"/>
      <c r="J274" s="321"/>
      <c r="K274" s="321"/>
      <c r="L274" s="321"/>
      <c r="M274" s="321"/>
      <c r="N274" s="321"/>
      <c r="O274" s="321"/>
      <c r="P274" s="321"/>
      <c r="Q274" s="321"/>
      <c r="R274" s="321"/>
    </row>
    <row r="275" spans="1:18" ht="21" customHeight="1">
      <c r="A275" s="310"/>
      <c r="B275" s="311"/>
      <c r="C275" s="321"/>
      <c r="D275" s="321"/>
      <c r="E275" s="321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</row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</sheetData>
  <sheetProtection/>
  <mergeCells count="243">
    <mergeCell ref="A268:B269"/>
    <mergeCell ref="A134:A135"/>
    <mergeCell ref="B124:B125"/>
    <mergeCell ref="A124:A125"/>
    <mergeCell ref="A136:A137"/>
    <mergeCell ref="B136:B137"/>
    <mergeCell ref="A138:B139"/>
    <mergeCell ref="A132:B133"/>
    <mergeCell ref="A214:A215"/>
    <mergeCell ref="B214:B215"/>
    <mergeCell ref="A150:A151"/>
    <mergeCell ref="A162:A163"/>
    <mergeCell ref="B144:B145"/>
    <mergeCell ref="B160:B161"/>
    <mergeCell ref="B150:B151"/>
    <mergeCell ref="A144:A145"/>
    <mergeCell ref="B162:B163"/>
    <mergeCell ref="A154:A155"/>
    <mergeCell ref="B140:B141"/>
    <mergeCell ref="A160:A161"/>
    <mergeCell ref="A210:A211"/>
    <mergeCell ref="A224:B225"/>
    <mergeCell ref="B210:B211"/>
    <mergeCell ref="A222:A223"/>
    <mergeCell ref="B222:B223"/>
    <mergeCell ref="B212:B213"/>
    <mergeCell ref="A176:B177"/>
    <mergeCell ref="B184:B185"/>
    <mergeCell ref="B166:B167"/>
    <mergeCell ref="A148:A149"/>
    <mergeCell ref="A152:B153"/>
    <mergeCell ref="B148:B149"/>
    <mergeCell ref="A226:A227"/>
    <mergeCell ref="B206:B207"/>
    <mergeCell ref="B172:B173"/>
    <mergeCell ref="A208:B209"/>
    <mergeCell ref="A184:A185"/>
    <mergeCell ref="B154:B155"/>
    <mergeCell ref="A58:B59"/>
    <mergeCell ref="B66:B67"/>
    <mergeCell ref="A46:B47"/>
    <mergeCell ref="B50:B51"/>
    <mergeCell ref="B48:B49"/>
    <mergeCell ref="B134:B135"/>
    <mergeCell ref="A116:B117"/>
    <mergeCell ref="B130:B131"/>
    <mergeCell ref="A64:B65"/>
    <mergeCell ref="A66:A67"/>
    <mergeCell ref="A56:A57"/>
    <mergeCell ref="B60:B61"/>
    <mergeCell ref="A110:A111"/>
    <mergeCell ref="A108:B109"/>
    <mergeCell ref="A130:A131"/>
    <mergeCell ref="A70:A71"/>
    <mergeCell ref="B70:B71"/>
    <mergeCell ref="B56:B57"/>
    <mergeCell ref="A74:A75"/>
    <mergeCell ref="B74:B75"/>
    <mergeCell ref="A42:A43"/>
    <mergeCell ref="B42:B43"/>
    <mergeCell ref="A38:A39"/>
    <mergeCell ref="A50:A51"/>
    <mergeCell ref="A60:A61"/>
    <mergeCell ref="B62:B63"/>
    <mergeCell ref="A48:A49"/>
    <mergeCell ref="A52:B53"/>
    <mergeCell ref="B54:B55"/>
    <mergeCell ref="A54:A55"/>
    <mergeCell ref="B14:B15"/>
    <mergeCell ref="B12:B13"/>
    <mergeCell ref="A36:A37"/>
    <mergeCell ref="B36:B37"/>
    <mergeCell ref="A62:A63"/>
    <mergeCell ref="A30:B31"/>
    <mergeCell ref="B32:B33"/>
    <mergeCell ref="B44:B45"/>
    <mergeCell ref="B38:B39"/>
    <mergeCell ref="A44:A45"/>
    <mergeCell ref="B16:B17"/>
    <mergeCell ref="A16:A17"/>
    <mergeCell ref="A24:A25"/>
    <mergeCell ref="B24:B25"/>
    <mergeCell ref="A8:B9"/>
    <mergeCell ref="A10:A11"/>
    <mergeCell ref="A22:A23"/>
    <mergeCell ref="B10:B11"/>
    <mergeCell ref="B22:B23"/>
    <mergeCell ref="A12:A13"/>
    <mergeCell ref="B18:B19"/>
    <mergeCell ref="A26:B27"/>
    <mergeCell ref="A28:A29"/>
    <mergeCell ref="B28:B29"/>
    <mergeCell ref="A20:A21"/>
    <mergeCell ref="A40:B41"/>
    <mergeCell ref="B20:B21"/>
    <mergeCell ref="A34:A35"/>
    <mergeCell ref="B34:B35"/>
    <mergeCell ref="A32:A33"/>
    <mergeCell ref="A78:A79"/>
    <mergeCell ref="A96:A97"/>
    <mergeCell ref="A82:A83"/>
    <mergeCell ref="B100:B101"/>
    <mergeCell ref="B104:B105"/>
    <mergeCell ref="A232:B233"/>
    <mergeCell ref="A112:A113"/>
    <mergeCell ref="A122:B123"/>
    <mergeCell ref="A172:A173"/>
    <mergeCell ref="B226:B227"/>
    <mergeCell ref="A68:B69"/>
    <mergeCell ref="A72:A73"/>
    <mergeCell ref="A100:A101"/>
    <mergeCell ref="A86:A87"/>
    <mergeCell ref="A94:B95"/>
    <mergeCell ref="A80:B81"/>
    <mergeCell ref="B72:B73"/>
    <mergeCell ref="A88:A89"/>
    <mergeCell ref="A98:A99"/>
    <mergeCell ref="B98:B99"/>
    <mergeCell ref="A198:B199"/>
    <mergeCell ref="A212:A213"/>
    <mergeCell ref="A186:B187"/>
    <mergeCell ref="A76:A77"/>
    <mergeCell ref="B76:B77"/>
    <mergeCell ref="B112:B113"/>
    <mergeCell ref="B110:B111"/>
    <mergeCell ref="A206:A207"/>
    <mergeCell ref="A190:A191"/>
    <mergeCell ref="B190:B191"/>
    <mergeCell ref="B266:B267"/>
    <mergeCell ref="B220:B221"/>
    <mergeCell ref="A244:B245"/>
    <mergeCell ref="A246:A247"/>
    <mergeCell ref="A228:B229"/>
    <mergeCell ref="A236:B237"/>
    <mergeCell ref="B234:B235"/>
    <mergeCell ref="A234:A235"/>
    <mergeCell ref="A262:B263"/>
    <mergeCell ref="A240:B241"/>
    <mergeCell ref="A180:A181"/>
    <mergeCell ref="A266:A267"/>
    <mergeCell ref="A218:B219"/>
    <mergeCell ref="B194:B195"/>
    <mergeCell ref="B180:B181"/>
    <mergeCell ref="A216:A217"/>
    <mergeCell ref="A200:A201"/>
    <mergeCell ref="B200:B201"/>
    <mergeCell ref="A204:B205"/>
    <mergeCell ref="A264:A265"/>
    <mergeCell ref="B178:B179"/>
    <mergeCell ref="B246:B247"/>
    <mergeCell ref="A182:B183"/>
    <mergeCell ref="A178:A179"/>
    <mergeCell ref="B196:B197"/>
    <mergeCell ref="A192:B193"/>
    <mergeCell ref="A202:A203"/>
    <mergeCell ref="B202:B203"/>
    <mergeCell ref="A230:A231"/>
    <mergeCell ref="B216:B217"/>
    <mergeCell ref="B242:B243"/>
    <mergeCell ref="B258:B259"/>
    <mergeCell ref="A254:A255"/>
    <mergeCell ref="A242:A243"/>
    <mergeCell ref="A256:B257"/>
    <mergeCell ref="B260:B261"/>
    <mergeCell ref="A252:B253"/>
    <mergeCell ref="A258:A259"/>
    <mergeCell ref="B264:B265"/>
    <mergeCell ref="B254:B255"/>
    <mergeCell ref="B82:B83"/>
    <mergeCell ref="A118:A119"/>
    <mergeCell ref="A102:B103"/>
    <mergeCell ref="B86:B87"/>
    <mergeCell ref="A92:A93"/>
    <mergeCell ref="B92:B93"/>
    <mergeCell ref="B88:B89"/>
    <mergeCell ref="B96:B97"/>
    <mergeCell ref="A104:A105"/>
    <mergeCell ref="A106:A107"/>
    <mergeCell ref="B90:B91"/>
    <mergeCell ref="A90:A91"/>
    <mergeCell ref="A158:B159"/>
    <mergeCell ref="A156:A157"/>
    <mergeCell ref="A128:A129"/>
    <mergeCell ref="B128:B129"/>
    <mergeCell ref="B118:B119"/>
    <mergeCell ref="A120:A121"/>
    <mergeCell ref="B120:B121"/>
    <mergeCell ref="A140:A141"/>
    <mergeCell ref="A188:A189"/>
    <mergeCell ref="B188:B189"/>
    <mergeCell ref="A248:B249"/>
    <mergeCell ref="A250:A251"/>
    <mergeCell ref="B250:B251"/>
    <mergeCell ref="A220:A221"/>
    <mergeCell ref="B230:B231"/>
    <mergeCell ref="A238:A239"/>
    <mergeCell ref="B238:B239"/>
    <mergeCell ref="A142:A143"/>
    <mergeCell ref="B142:B143"/>
    <mergeCell ref="A164:B165"/>
    <mergeCell ref="B174:B175"/>
    <mergeCell ref="A168:A169"/>
    <mergeCell ref="A166:A167"/>
    <mergeCell ref="A146:B147"/>
    <mergeCell ref="B168:B169"/>
    <mergeCell ref="A174:A175"/>
    <mergeCell ref="A170:B171"/>
    <mergeCell ref="D6:D7"/>
    <mergeCell ref="E6:E7"/>
    <mergeCell ref="F6:F7"/>
    <mergeCell ref="G6:G7"/>
    <mergeCell ref="H6:H7"/>
    <mergeCell ref="B156:B157"/>
    <mergeCell ref="A126:B127"/>
    <mergeCell ref="B106:B107"/>
    <mergeCell ref="B78:B79"/>
    <mergeCell ref="A84:B85"/>
    <mergeCell ref="E4:G4"/>
    <mergeCell ref="K4:M4"/>
    <mergeCell ref="N4:Q4"/>
    <mergeCell ref="K6:K7"/>
    <mergeCell ref="R6:R7"/>
    <mergeCell ref="L6:L7"/>
    <mergeCell ref="R4:R5"/>
    <mergeCell ref="A6:B7"/>
    <mergeCell ref="C6:C7"/>
    <mergeCell ref="A4:B5"/>
    <mergeCell ref="J6:J7"/>
    <mergeCell ref="Q6:Q7"/>
    <mergeCell ref="C4:C5"/>
    <mergeCell ref="D4:D5"/>
    <mergeCell ref="P6:P7"/>
    <mergeCell ref="I6:I7"/>
    <mergeCell ref="B114:B115"/>
    <mergeCell ref="A270:B275"/>
    <mergeCell ref="C270:R272"/>
    <mergeCell ref="C273:R275"/>
    <mergeCell ref="A2:R2"/>
    <mergeCell ref="H4:J4"/>
    <mergeCell ref="M6:M7"/>
    <mergeCell ref="N6:N7"/>
    <mergeCell ref="O6:O7"/>
    <mergeCell ref="A3:B3"/>
  </mergeCells>
  <dataValidations count="1">
    <dataValidation allowBlank="1" showInputMessage="1" showErrorMessage="1" imeMode="off" sqref="D214:Q214 D174:Q174 D172:Q172 D168:Q168 D166:Q166 D78:Q78 D54:Q54 D72:Q72 D98:Q98 D112:Q112 D114:Q114 D124:Q124 D216:Q216 D260:R260"/>
  </dataValidations>
  <printOptions horizontalCentered="1"/>
  <pageMargins left="0.1968503937007874" right="0.1968503937007874" top="0.5905511811023623" bottom="0.5905511811023623" header="0" footer="0"/>
  <pageSetup errors="dash" fitToHeight="127" horizontalDpi="600" verticalDpi="600" orientation="landscape" paperSize="9" scale="80" r:id="rId3"/>
  <headerFooter>
    <oddFooter>&amp;R&amp;"HG丸ｺﾞｼｯｸM-PRO,標準"&amp;A
&amp;P / &amp;N</oddFooter>
  </headerFooter>
  <rowBreaks count="8" manualBreakCount="8">
    <brk id="37" max="17" man="1"/>
    <brk id="69" max="17" man="1"/>
    <brk id="101" max="17" man="1"/>
    <brk id="133" max="17" man="1"/>
    <brk id="165" max="17" man="1"/>
    <brk id="197" max="17" man="1"/>
    <brk id="229" max="17" man="1"/>
    <brk id="261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72" zoomScaleSheetLayoutView="72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45"/>
    </sheetView>
  </sheetViews>
  <sheetFormatPr defaultColWidth="9.140625" defaultRowHeight="15"/>
  <cols>
    <col min="1" max="1" width="3.7109375" style="2" customWidth="1"/>
    <col min="2" max="2" width="20.57421875" style="2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10.421875" style="79" bestFit="1" customWidth="1"/>
    <col min="21" max="25" width="9.00390625" style="1" customWidth="1"/>
    <col min="26" max="26" width="9.421875" style="1" bestFit="1" customWidth="1"/>
    <col min="27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1" customHeight="1">
      <c r="A2" s="500" t="s">
        <v>410</v>
      </c>
      <c r="B2" s="500"/>
      <c r="C2" s="35" t="s">
        <v>269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 t="s">
        <v>260</v>
      </c>
      <c r="T2" s="80"/>
    </row>
    <row r="3" spans="1:18" ht="13.5">
      <c r="A3" s="509" t="s">
        <v>26</v>
      </c>
      <c r="B3" s="51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3.5">
      <c r="A4" s="509"/>
      <c r="B4" s="51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3.5">
      <c r="A5" s="509"/>
      <c r="B5" s="51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8" ht="20.25" customHeight="1">
      <c r="A6" s="469" t="s">
        <v>253</v>
      </c>
      <c r="B6" s="48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25" customHeight="1">
      <c r="A7" s="483"/>
      <c r="B7" s="48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</row>
    <row r="8" spans="1:26" ht="21" customHeight="1">
      <c r="A8" s="497" t="s">
        <v>189</v>
      </c>
      <c r="B8" s="498"/>
      <c r="C8" s="8" t="s">
        <v>0</v>
      </c>
      <c r="D8" s="18">
        <f aca="true" t="shared" si="0" ref="D8:Q9">SUM(D10,D12,D14)</f>
        <v>244317</v>
      </c>
      <c r="E8" s="18">
        <f t="shared" si="0"/>
        <v>159520</v>
      </c>
      <c r="F8" s="18">
        <f t="shared" si="0"/>
        <v>889</v>
      </c>
      <c r="G8" s="18">
        <f t="shared" si="0"/>
        <v>4940</v>
      </c>
      <c r="H8" s="18">
        <f t="shared" si="0"/>
        <v>2717</v>
      </c>
      <c r="I8" s="18">
        <f t="shared" si="0"/>
        <v>3646</v>
      </c>
      <c r="J8" s="18">
        <f t="shared" si="0"/>
        <v>5294</v>
      </c>
      <c r="K8" s="18">
        <f t="shared" si="0"/>
        <v>21179</v>
      </c>
      <c r="L8" s="18">
        <f t="shared" si="0"/>
        <v>10635</v>
      </c>
      <c r="M8" s="18">
        <f t="shared" si="0"/>
        <v>5955</v>
      </c>
      <c r="N8" s="18">
        <f t="shared" si="0"/>
        <v>6348</v>
      </c>
      <c r="O8" s="18">
        <f t="shared" si="0"/>
        <v>4704</v>
      </c>
      <c r="P8" s="18">
        <f t="shared" si="0"/>
        <v>12046</v>
      </c>
      <c r="Q8" s="18">
        <f t="shared" si="0"/>
        <v>6444</v>
      </c>
      <c r="R8" s="18">
        <f aca="true" t="shared" si="1" ref="R8:R45">SUM(E8:Q8)</f>
        <v>244317</v>
      </c>
      <c r="S8" s="9"/>
      <c r="T8" s="79">
        <f>D8-R8</f>
        <v>0</v>
      </c>
      <c r="Z8" s="9">
        <f>R8-D8</f>
        <v>0</v>
      </c>
    </row>
    <row r="9" spans="1:26" ht="21" customHeight="1">
      <c r="A9" s="499"/>
      <c r="B9" s="498"/>
      <c r="C9" s="10" t="s">
        <v>14</v>
      </c>
      <c r="D9" s="23" t="s">
        <v>270</v>
      </c>
      <c r="E9" s="23">
        <f t="shared" si="0"/>
        <v>126357</v>
      </c>
      <c r="F9" s="23">
        <f t="shared" si="0"/>
        <v>9338</v>
      </c>
      <c r="G9" s="23">
        <f t="shared" si="0"/>
        <v>6116</v>
      </c>
      <c r="H9" s="23">
        <f t="shared" si="0"/>
        <v>2327</v>
      </c>
      <c r="I9" s="23">
        <f t="shared" si="0"/>
        <v>5461</v>
      </c>
      <c r="J9" s="23">
        <f t="shared" si="0"/>
        <v>4603</v>
      </c>
      <c r="K9" s="23">
        <f t="shared" si="0"/>
        <v>7838</v>
      </c>
      <c r="L9" s="23">
        <f t="shared" si="0"/>
        <v>6336</v>
      </c>
      <c r="M9" s="23">
        <f t="shared" si="0"/>
        <v>6165</v>
      </c>
      <c r="N9" s="23">
        <f t="shared" si="0"/>
        <v>8650</v>
      </c>
      <c r="O9" s="23">
        <f t="shared" si="0"/>
        <v>5557</v>
      </c>
      <c r="P9" s="23">
        <f t="shared" si="0"/>
        <v>6618</v>
      </c>
      <c r="Q9" s="23">
        <f t="shared" si="0"/>
        <v>5295</v>
      </c>
      <c r="R9" s="23">
        <f t="shared" si="1"/>
        <v>200661</v>
      </c>
      <c r="S9" s="9"/>
      <c r="T9" s="79" t="e">
        <f aca="true" t="shared" si="2" ref="T9:T45">D9-R9</f>
        <v>#VALUE!</v>
      </c>
      <c r="Z9" s="9"/>
    </row>
    <row r="10" spans="1:26" ht="21" customHeight="1">
      <c r="A10" s="508"/>
      <c r="B10" s="496" t="s">
        <v>24</v>
      </c>
      <c r="C10" s="8" t="s">
        <v>0</v>
      </c>
      <c r="D10" s="69">
        <v>59729</v>
      </c>
      <c r="E10" s="69">
        <v>120</v>
      </c>
      <c r="F10" s="69">
        <v>889</v>
      </c>
      <c r="G10" s="69">
        <v>4840</v>
      </c>
      <c r="H10" s="69">
        <v>2717</v>
      </c>
      <c r="I10" s="69">
        <v>3640</v>
      </c>
      <c r="J10" s="69">
        <v>5294</v>
      </c>
      <c r="K10" s="69">
        <v>5369</v>
      </c>
      <c r="L10" s="69">
        <v>10635</v>
      </c>
      <c r="M10" s="69">
        <v>5955</v>
      </c>
      <c r="N10" s="69">
        <v>6348</v>
      </c>
      <c r="O10" s="69">
        <v>4551</v>
      </c>
      <c r="P10" s="69">
        <v>7427</v>
      </c>
      <c r="Q10" s="69">
        <v>1944</v>
      </c>
      <c r="R10" s="18">
        <f t="shared" si="1"/>
        <v>59729</v>
      </c>
      <c r="S10" s="9"/>
      <c r="T10" s="79">
        <f t="shared" si="2"/>
        <v>0</v>
      </c>
      <c r="Z10" s="9">
        <f>R10-D10</f>
        <v>0</v>
      </c>
    </row>
    <row r="11" spans="1:26" ht="21" customHeight="1">
      <c r="A11" s="508"/>
      <c r="B11" s="496"/>
      <c r="C11" s="10" t="s">
        <v>14</v>
      </c>
      <c r="D11" s="70" t="s">
        <v>294</v>
      </c>
      <c r="E11" s="70">
        <v>127</v>
      </c>
      <c r="F11" s="70">
        <v>2559</v>
      </c>
      <c r="G11" s="70">
        <v>5142</v>
      </c>
      <c r="H11" s="70">
        <v>1824</v>
      </c>
      <c r="I11" s="70">
        <v>5138</v>
      </c>
      <c r="J11" s="70">
        <v>4175</v>
      </c>
      <c r="K11" s="70">
        <v>4979</v>
      </c>
      <c r="L11" s="70">
        <v>6268</v>
      </c>
      <c r="M11" s="70">
        <v>6165</v>
      </c>
      <c r="N11" s="70">
        <v>7502</v>
      </c>
      <c r="O11" s="70">
        <v>4804</v>
      </c>
      <c r="P11" s="70">
        <v>5027</v>
      </c>
      <c r="Q11" s="70">
        <v>1785</v>
      </c>
      <c r="R11" s="23">
        <f t="shared" si="1"/>
        <v>55495</v>
      </c>
      <c r="S11" s="9"/>
      <c r="T11" s="79" t="e">
        <f t="shared" si="2"/>
        <v>#VALUE!</v>
      </c>
      <c r="Z11" s="9"/>
    </row>
    <row r="12" spans="1:26" ht="21" customHeight="1">
      <c r="A12" s="495"/>
      <c r="B12" s="496" t="s">
        <v>109</v>
      </c>
      <c r="C12" s="8" t="s">
        <v>0</v>
      </c>
      <c r="D12" s="69">
        <v>184150</v>
      </c>
      <c r="E12" s="69">
        <v>159400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15750</v>
      </c>
      <c r="L12" s="69">
        <v>0</v>
      </c>
      <c r="M12" s="69">
        <v>0</v>
      </c>
      <c r="N12" s="69">
        <v>0</v>
      </c>
      <c r="O12" s="69">
        <v>0</v>
      </c>
      <c r="P12" s="69">
        <v>4500</v>
      </c>
      <c r="Q12" s="69">
        <v>4500</v>
      </c>
      <c r="R12" s="18">
        <f t="shared" si="1"/>
        <v>184150</v>
      </c>
      <c r="S12" s="9"/>
      <c r="T12" s="79">
        <f t="shared" si="2"/>
        <v>0</v>
      </c>
      <c r="Z12" s="9">
        <f>R12-D12</f>
        <v>0</v>
      </c>
    </row>
    <row r="13" spans="1:26" ht="21" customHeight="1">
      <c r="A13" s="495"/>
      <c r="B13" s="496"/>
      <c r="C13" s="10" t="s">
        <v>14</v>
      </c>
      <c r="D13" s="70" t="s">
        <v>294</v>
      </c>
      <c r="E13" s="70">
        <v>126230</v>
      </c>
      <c r="F13" s="70">
        <v>6779</v>
      </c>
      <c r="G13" s="70">
        <v>974</v>
      </c>
      <c r="H13" s="70">
        <v>503</v>
      </c>
      <c r="I13" s="70">
        <v>313</v>
      </c>
      <c r="J13" s="70">
        <v>428</v>
      </c>
      <c r="K13" s="70">
        <v>2856</v>
      </c>
      <c r="L13" s="70">
        <v>17</v>
      </c>
      <c r="M13" s="70"/>
      <c r="N13" s="70">
        <v>1102</v>
      </c>
      <c r="O13" s="70">
        <v>544</v>
      </c>
      <c r="P13" s="70">
        <v>1555</v>
      </c>
      <c r="Q13" s="70">
        <v>3471</v>
      </c>
      <c r="R13" s="23">
        <f t="shared" si="1"/>
        <v>144772</v>
      </c>
      <c r="S13" s="9"/>
      <c r="T13" s="79" t="e">
        <f t="shared" si="2"/>
        <v>#VALUE!</v>
      </c>
      <c r="Z13" s="9"/>
    </row>
    <row r="14" spans="1:26" ht="21" customHeight="1">
      <c r="A14" s="495"/>
      <c r="B14" s="496" t="s">
        <v>79</v>
      </c>
      <c r="C14" s="8" t="s">
        <v>0</v>
      </c>
      <c r="D14" s="69">
        <v>438</v>
      </c>
      <c r="E14" s="69">
        <v>0</v>
      </c>
      <c r="F14" s="69">
        <v>0</v>
      </c>
      <c r="G14" s="69">
        <v>100</v>
      </c>
      <c r="H14" s="69">
        <v>0</v>
      </c>
      <c r="I14" s="69">
        <v>6</v>
      </c>
      <c r="J14" s="69">
        <v>0</v>
      </c>
      <c r="K14" s="69">
        <v>60</v>
      </c>
      <c r="L14" s="69">
        <v>0</v>
      </c>
      <c r="M14" s="69">
        <v>0</v>
      </c>
      <c r="N14" s="69">
        <v>0</v>
      </c>
      <c r="O14" s="69">
        <v>153</v>
      </c>
      <c r="P14" s="69">
        <v>119</v>
      </c>
      <c r="Q14" s="69">
        <v>0</v>
      </c>
      <c r="R14" s="18">
        <f t="shared" si="1"/>
        <v>438</v>
      </c>
      <c r="S14" s="9"/>
      <c r="T14" s="79">
        <f t="shared" si="2"/>
        <v>0</v>
      </c>
      <c r="Z14" s="9">
        <f>R14-D14</f>
        <v>0</v>
      </c>
    </row>
    <row r="15" spans="1:26" ht="21" customHeight="1">
      <c r="A15" s="505"/>
      <c r="B15" s="496"/>
      <c r="C15" s="10" t="s">
        <v>14</v>
      </c>
      <c r="D15" s="70" t="s">
        <v>294</v>
      </c>
      <c r="E15" s="70"/>
      <c r="F15" s="70"/>
      <c r="G15" s="70"/>
      <c r="H15" s="70"/>
      <c r="I15" s="70">
        <v>10</v>
      </c>
      <c r="J15" s="70"/>
      <c r="K15" s="70">
        <v>3</v>
      </c>
      <c r="L15" s="70">
        <v>51</v>
      </c>
      <c r="M15" s="70"/>
      <c r="N15" s="70">
        <v>46</v>
      </c>
      <c r="O15" s="70">
        <v>209</v>
      </c>
      <c r="P15" s="70">
        <v>36</v>
      </c>
      <c r="Q15" s="70">
        <v>39</v>
      </c>
      <c r="R15" s="23">
        <f t="shared" si="1"/>
        <v>394</v>
      </c>
      <c r="S15" s="9"/>
      <c r="T15" s="79" t="e">
        <f t="shared" si="2"/>
        <v>#VALUE!</v>
      </c>
      <c r="Z15" s="9"/>
    </row>
    <row r="16" spans="1:26" ht="21" customHeight="1">
      <c r="A16" s="497" t="s">
        <v>190</v>
      </c>
      <c r="B16" s="498"/>
      <c r="C16" s="8" t="s">
        <v>0</v>
      </c>
      <c r="D16" s="18">
        <f>SUM(D18)</f>
        <v>1781</v>
      </c>
      <c r="E16" s="18">
        <f aca="true" t="shared" si="3" ref="E16:Q17">SUM(E18)</f>
        <v>308</v>
      </c>
      <c r="F16" s="18">
        <f t="shared" si="3"/>
        <v>177</v>
      </c>
      <c r="G16" s="18">
        <f t="shared" si="3"/>
        <v>63</v>
      </c>
      <c r="H16" s="18">
        <f t="shared" si="3"/>
        <v>229</v>
      </c>
      <c r="I16" s="18">
        <f t="shared" si="3"/>
        <v>0</v>
      </c>
      <c r="J16" s="18">
        <f t="shared" si="3"/>
        <v>319</v>
      </c>
      <c r="K16" s="18">
        <f t="shared" si="3"/>
        <v>0</v>
      </c>
      <c r="L16" s="18">
        <f t="shared" si="3"/>
        <v>595</v>
      </c>
      <c r="M16" s="18">
        <f t="shared" si="3"/>
        <v>0</v>
      </c>
      <c r="N16" s="18">
        <f t="shared" si="3"/>
        <v>0</v>
      </c>
      <c r="O16" s="18">
        <f t="shared" si="3"/>
        <v>0</v>
      </c>
      <c r="P16" s="18">
        <f t="shared" si="3"/>
        <v>90</v>
      </c>
      <c r="Q16" s="18">
        <f t="shared" si="3"/>
        <v>0</v>
      </c>
      <c r="R16" s="18">
        <f t="shared" si="1"/>
        <v>1781</v>
      </c>
      <c r="S16" s="9"/>
      <c r="T16" s="79">
        <f t="shared" si="2"/>
        <v>0</v>
      </c>
      <c r="Z16" s="9">
        <f>R16-D16</f>
        <v>0</v>
      </c>
    </row>
    <row r="17" spans="1:26" ht="21" customHeight="1">
      <c r="A17" s="499"/>
      <c r="B17" s="498"/>
      <c r="C17" s="10" t="s">
        <v>14</v>
      </c>
      <c r="D17" s="23" t="s">
        <v>270</v>
      </c>
      <c r="E17" s="23">
        <f t="shared" si="3"/>
        <v>0</v>
      </c>
      <c r="F17" s="23">
        <f t="shared" si="3"/>
        <v>0</v>
      </c>
      <c r="G17" s="23">
        <f t="shared" si="3"/>
        <v>303</v>
      </c>
      <c r="H17" s="23">
        <f t="shared" si="3"/>
        <v>133</v>
      </c>
      <c r="I17" s="23">
        <f t="shared" si="3"/>
        <v>795</v>
      </c>
      <c r="J17" s="23">
        <f t="shared" si="3"/>
        <v>701</v>
      </c>
      <c r="K17" s="23">
        <f t="shared" si="3"/>
        <v>457</v>
      </c>
      <c r="L17" s="23">
        <f t="shared" si="3"/>
        <v>408</v>
      </c>
      <c r="M17" s="23">
        <f t="shared" si="3"/>
        <v>216</v>
      </c>
      <c r="N17" s="23">
        <f t="shared" si="3"/>
        <v>29</v>
      </c>
      <c r="O17" s="23">
        <f t="shared" si="3"/>
        <v>17</v>
      </c>
      <c r="P17" s="23">
        <f t="shared" si="3"/>
        <v>8</v>
      </c>
      <c r="Q17" s="23">
        <f t="shared" si="3"/>
        <v>66</v>
      </c>
      <c r="R17" s="23">
        <f t="shared" si="1"/>
        <v>3133</v>
      </c>
      <c r="S17" s="9"/>
      <c r="T17" s="79" t="e">
        <f t="shared" si="2"/>
        <v>#VALUE!</v>
      </c>
      <c r="Z17" s="9"/>
    </row>
    <row r="18" spans="1:27" ht="21" customHeight="1">
      <c r="A18" s="505"/>
      <c r="B18" s="496" t="s">
        <v>191</v>
      </c>
      <c r="C18" s="8" t="s">
        <v>0</v>
      </c>
      <c r="D18" s="69">
        <v>1781</v>
      </c>
      <c r="E18" s="69">
        <v>308</v>
      </c>
      <c r="F18" s="69">
        <v>177</v>
      </c>
      <c r="G18" s="69">
        <v>63</v>
      </c>
      <c r="H18" s="69">
        <v>229</v>
      </c>
      <c r="I18" s="69">
        <v>0</v>
      </c>
      <c r="J18" s="69">
        <v>319</v>
      </c>
      <c r="K18" s="69">
        <v>0</v>
      </c>
      <c r="L18" s="69">
        <v>595</v>
      </c>
      <c r="M18" s="69">
        <v>0</v>
      </c>
      <c r="N18" s="69">
        <v>0</v>
      </c>
      <c r="O18" s="69">
        <v>0</v>
      </c>
      <c r="P18" s="69">
        <v>90</v>
      </c>
      <c r="Q18" s="69">
        <v>0</v>
      </c>
      <c r="R18" s="18">
        <f t="shared" si="1"/>
        <v>1781</v>
      </c>
      <c r="S18" s="9"/>
      <c r="T18" s="79">
        <f t="shared" si="2"/>
        <v>0</v>
      </c>
      <c r="Z18" s="9">
        <f>R18-D18</f>
        <v>0</v>
      </c>
      <c r="AA18" s="1" t="s">
        <v>192</v>
      </c>
    </row>
    <row r="19" spans="1:26" ht="21" customHeight="1">
      <c r="A19" s="496"/>
      <c r="B19" s="496"/>
      <c r="C19" s="10" t="s">
        <v>14</v>
      </c>
      <c r="D19" s="70" t="s">
        <v>294</v>
      </c>
      <c r="E19" s="70"/>
      <c r="F19" s="70"/>
      <c r="G19" s="70">
        <v>303</v>
      </c>
      <c r="H19" s="70">
        <v>133</v>
      </c>
      <c r="I19" s="70">
        <v>795</v>
      </c>
      <c r="J19" s="70">
        <v>701</v>
      </c>
      <c r="K19" s="70">
        <v>457</v>
      </c>
      <c r="L19" s="70">
        <v>408</v>
      </c>
      <c r="M19" s="70">
        <v>216</v>
      </c>
      <c r="N19" s="70">
        <v>29</v>
      </c>
      <c r="O19" s="70">
        <v>17</v>
      </c>
      <c r="P19" s="70">
        <v>8</v>
      </c>
      <c r="Q19" s="70">
        <v>66</v>
      </c>
      <c r="R19" s="23">
        <f t="shared" si="1"/>
        <v>3133</v>
      </c>
      <c r="S19" s="9"/>
      <c r="T19" s="79" t="e">
        <f t="shared" si="2"/>
        <v>#VALUE!</v>
      </c>
      <c r="Z19" s="9"/>
    </row>
    <row r="20" spans="1:26" ht="21" customHeight="1">
      <c r="A20" s="501" t="s">
        <v>298</v>
      </c>
      <c r="B20" s="502"/>
      <c r="C20" s="8" t="s">
        <v>0</v>
      </c>
      <c r="D20" s="18">
        <f>SUM(D22)</f>
        <v>8990</v>
      </c>
      <c r="E20" s="18">
        <f aca="true" t="shared" si="4" ref="E20:Q21">SUM(E22)</f>
        <v>0</v>
      </c>
      <c r="F20" s="18">
        <f t="shared" si="4"/>
        <v>0</v>
      </c>
      <c r="G20" s="18">
        <f t="shared" si="4"/>
        <v>4010</v>
      </c>
      <c r="H20" s="18">
        <f t="shared" si="4"/>
        <v>3789</v>
      </c>
      <c r="I20" s="18">
        <f t="shared" si="4"/>
        <v>0</v>
      </c>
      <c r="J20" s="18">
        <f t="shared" si="4"/>
        <v>0</v>
      </c>
      <c r="K20" s="18">
        <f t="shared" si="4"/>
        <v>218</v>
      </c>
      <c r="L20" s="18">
        <f t="shared" si="4"/>
        <v>255</v>
      </c>
      <c r="M20" s="18">
        <f t="shared" si="4"/>
        <v>255</v>
      </c>
      <c r="N20" s="18">
        <f t="shared" si="4"/>
        <v>232</v>
      </c>
      <c r="O20" s="18">
        <f t="shared" si="4"/>
        <v>231</v>
      </c>
      <c r="P20" s="18">
        <f t="shared" si="4"/>
        <v>0</v>
      </c>
      <c r="Q20" s="18">
        <f t="shared" si="4"/>
        <v>0</v>
      </c>
      <c r="R20" s="18">
        <f>SUM(E20:Q20)</f>
        <v>8990</v>
      </c>
      <c r="S20" s="9"/>
      <c r="T20" s="79">
        <f>D20-R20</f>
        <v>0</v>
      </c>
      <c r="Z20" s="9">
        <f>R20-D20</f>
        <v>0</v>
      </c>
    </row>
    <row r="21" spans="1:26" ht="21" customHeight="1">
      <c r="A21" s="503"/>
      <c r="B21" s="504"/>
      <c r="C21" s="10" t="s">
        <v>14</v>
      </c>
      <c r="D21" s="23" t="s">
        <v>270</v>
      </c>
      <c r="E21" s="23">
        <f t="shared" si="4"/>
        <v>0</v>
      </c>
      <c r="F21" s="23">
        <f t="shared" si="4"/>
        <v>0</v>
      </c>
      <c r="G21" s="23">
        <f t="shared" si="4"/>
        <v>176</v>
      </c>
      <c r="H21" s="23">
        <f t="shared" si="4"/>
        <v>1864</v>
      </c>
      <c r="I21" s="23">
        <f t="shared" si="4"/>
        <v>1033</v>
      </c>
      <c r="J21" s="23">
        <f t="shared" si="4"/>
        <v>1333</v>
      </c>
      <c r="K21" s="23">
        <f t="shared" si="4"/>
        <v>2101</v>
      </c>
      <c r="L21" s="23">
        <f t="shared" si="4"/>
        <v>3142</v>
      </c>
      <c r="M21" s="23">
        <f t="shared" si="4"/>
        <v>2589</v>
      </c>
      <c r="N21" s="23">
        <f t="shared" si="4"/>
        <v>2525</v>
      </c>
      <c r="O21" s="23">
        <f t="shared" si="4"/>
        <v>1509</v>
      </c>
      <c r="P21" s="23">
        <f t="shared" si="4"/>
        <v>4435</v>
      </c>
      <c r="Q21" s="23">
        <f t="shared" si="4"/>
        <v>3742</v>
      </c>
      <c r="R21" s="23">
        <f>SUM(E21:Q21)</f>
        <v>24449</v>
      </c>
      <c r="S21" s="9"/>
      <c r="T21" s="79" t="e">
        <f>D21-R21</f>
        <v>#VALUE!</v>
      </c>
      <c r="Z21" s="9"/>
    </row>
    <row r="22" spans="1:27" ht="21" customHeight="1">
      <c r="A22" s="271"/>
      <c r="B22" s="506" t="s">
        <v>299</v>
      </c>
      <c r="C22" s="8" t="s">
        <v>0</v>
      </c>
      <c r="D22" s="69">
        <v>8990</v>
      </c>
      <c r="E22" s="69">
        <v>0</v>
      </c>
      <c r="F22" s="69">
        <v>0</v>
      </c>
      <c r="G22" s="69">
        <v>4010</v>
      </c>
      <c r="H22" s="69">
        <v>3789</v>
      </c>
      <c r="I22" s="69">
        <v>0</v>
      </c>
      <c r="J22" s="69">
        <v>0</v>
      </c>
      <c r="K22" s="69">
        <v>218</v>
      </c>
      <c r="L22" s="69">
        <v>255</v>
      </c>
      <c r="M22" s="69">
        <v>255</v>
      </c>
      <c r="N22" s="69">
        <v>232</v>
      </c>
      <c r="O22" s="69">
        <v>231</v>
      </c>
      <c r="P22" s="69">
        <v>0</v>
      </c>
      <c r="Q22" s="69">
        <v>0</v>
      </c>
      <c r="R22" s="18">
        <f>SUM(E22:Q22)</f>
        <v>8990</v>
      </c>
      <c r="S22" s="9"/>
      <c r="T22" s="79">
        <f>D22-R22</f>
        <v>0</v>
      </c>
      <c r="Z22" s="9">
        <f>R22-D22</f>
        <v>0</v>
      </c>
      <c r="AA22" s="1" t="s">
        <v>192</v>
      </c>
    </row>
    <row r="23" spans="1:26" ht="21" customHeight="1">
      <c r="A23" s="204"/>
      <c r="B23" s="507"/>
      <c r="C23" s="10" t="s">
        <v>14</v>
      </c>
      <c r="D23" s="70" t="s">
        <v>294</v>
      </c>
      <c r="E23" s="70"/>
      <c r="F23" s="70"/>
      <c r="G23" s="70">
        <v>176</v>
      </c>
      <c r="H23" s="70">
        <v>1864</v>
      </c>
      <c r="I23" s="70">
        <v>1033</v>
      </c>
      <c r="J23" s="70">
        <v>1333</v>
      </c>
      <c r="K23" s="70">
        <v>2101</v>
      </c>
      <c r="L23" s="70">
        <v>3142</v>
      </c>
      <c r="M23" s="70">
        <v>2589</v>
      </c>
      <c r="N23" s="70">
        <v>2525</v>
      </c>
      <c r="O23" s="70">
        <v>1509</v>
      </c>
      <c r="P23" s="70">
        <v>4435</v>
      </c>
      <c r="Q23" s="70">
        <v>3742</v>
      </c>
      <c r="R23" s="23">
        <f>SUM(E23:Q23)</f>
        <v>24449</v>
      </c>
      <c r="S23" s="9"/>
      <c r="T23" s="79" t="e">
        <f>D23-R23</f>
        <v>#VALUE!</v>
      </c>
      <c r="Z23" s="9"/>
    </row>
    <row r="24" spans="1:26" ht="21" customHeight="1">
      <c r="A24" s="497" t="s">
        <v>193</v>
      </c>
      <c r="B24" s="498"/>
      <c r="C24" s="8" t="s">
        <v>0</v>
      </c>
      <c r="D24" s="18">
        <f>SUM(D26,D28,D30,D32)</f>
        <v>291220</v>
      </c>
      <c r="E24" s="18">
        <f>SUM(E26,E28,E30,E32)</f>
        <v>15622</v>
      </c>
      <c r="F24" s="18">
        <f aca="true" t="shared" si="5" ref="F24:Q25">SUM(F26,F28,F30,F32)</f>
        <v>20468</v>
      </c>
      <c r="G24" s="18">
        <f t="shared" si="5"/>
        <v>27395</v>
      </c>
      <c r="H24" s="18">
        <f t="shared" si="5"/>
        <v>24821</v>
      </c>
      <c r="I24" s="18">
        <f t="shared" si="5"/>
        <v>14007</v>
      </c>
      <c r="J24" s="18">
        <f t="shared" si="5"/>
        <v>19379</v>
      </c>
      <c r="K24" s="18">
        <f t="shared" si="5"/>
        <v>25358</v>
      </c>
      <c r="L24" s="18">
        <f t="shared" si="5"/>
        <v>21939</v>
      </c>
      <c r="M24" s="18">
        <f t="shared" si="5"/>
        <v>30617</v>
      </c>
      <c r="N24" s="18">
        <f t="shared" si="5"/>
        <v>21791</v>
      </c>
      <c r="O24" s="18">
        <f t="shared" si="5"/>
        <v>21048</v>
      </c>
      <c r="P24" s="18">
        <f t="shared" si="5"/>
        <v>37219</v>
      </c>
      <c r="Q24" s="18">
        <f t="shared" si="5"/>
        <v>11556</v>
      </c>
      <c r="R24" s="18">
        <f t="shared" si="1"/>
        <v>291220</v>
      </c>
      <c r="S24" s="9"/>
      <c r="T24" s="79">
        <f t="shared" si="2"/>
        <v>0</v>
      </c>
      <c r="Z24" s="9">
        <f>R24-D24</f>
        <v>0</v>
      </c>
    </row>
    <row r="25" spans="1:26" ht="21" customHeight="1">
      <c r="A25" s="499"/>
      <c r="B25" s="498"/>
      <c r="C25" s="10" t="s">
        <v>14</v>
      </c>
      <c r="D25" s="23" t="s">
        <v>270</v>
      </c>
      <c r="E25" s="23">
        <f>SUM(E27,E29,E31,E33)</f>
        <v>12338</v>
      </c>
      <c r="F25" s="23">
        <f t="shared" si="5"/>
        <v>20717</v>
      </c>
      <c r="G25" s="23">
        <f t="shared" si="5"/>
        <v>24617</v>
      </c>
      <c r="H25" s="23">
        <f t="shared" si="5"/>
        <v>22715</v>
      </c>
      <c r="I25" s="23">
        <f t="shared" si="5"/>
        <v>21155</v>
      </c>
      <c r="J25" s="23">
        <f t="shared" si="5"/>
        <v>13459</v>
      </c>
      <c r="K25" s="23">
        <f t="shared" si="5"/>
        <v>22779</v>
      </c>
      <c r="L25" s="23">
        <f t="shared" si="5"/>
        <v>22061</v>
      </c>
      <c r="M25" s="23">
        <f t="shared" si="5"/>
        <v>29219</v>
      </c>
      <c r="N25" s="23">
        <f t="shared" si="5"/>
        <v>19723</v>
      </c>
      <c r="O25" s="23">
        <f t="shared" si="5"/>
        <v>21094</v>
      </c>
      <c r="P25" s="23">
        <f t="shared" si="5"/>
        <v>27621</v>
      </c>
      <c r="Q25" s="23">
        <f t="shared" si="5"/>
        <v>18452</v>
      </c>
      <c r="R25" s="23">
        <f t="shared" si="1"/>
        <v>275950</v>
      </c>
      <c r="S25" s="9"/>
      <c r="T25" s="79" t="e">
        <f t="shared" si="2"/>
        <v>#VALUE!</v>
      </c>
      <c r="Z25" s="9"/>
    </row>
    <row r="26" spans="1:22" ht="21" customHeight="1">
      <c r="A26" s="495"/>
      <c r="B26" s="498" t="s">
        <v>24</v>
      </c>
      <c r="C26" s="8" t="s">
        <v>0</v>
      </c>
      <c r="D26" s="69">
        <v>220689</v>
      </c>
      <c r="E26" s="69">
        <v>7611</v>
      </c>
      <c r="F26" s="69">
        <v>14543</v>
      </c>
      <c r="G26" s="69">
        <v>18326</v>
      </c>
      <c r="H26" s="69">
        <v>19374</v>
      </c>
      <c r="I26" s="69">
        <v>12013</v>
      </c>
      <c r="J26" s="69">
        <v>13264</v>
      </c>
      <c r="K26" s="69">
        <v>16858</v>
      </c>
      <c r="L26" s="69">
        <v>18614</v>
      </c>
      <c r="M26" s="69">
        <v>21039</v>
      </c>
      <c r="N26" s="69">
        <v>15190</v>
      </c>
      <c r="O26" s="69">
        <v>18359</v>
      </c>
      <c r="P26" s="69">
        <v>35276</v>
      </c>
      <c r="Q26" s="69">
        <v>10222</v>
      </c>
      <c r="R26" s="18">
        <f t="shared" si="1"/>
        <v>220689</v>
      </c>
      <c r="S26" s="9"/>
      <c r="T26" s="79">
        <f t="shared" si="2"/>
        <v>0</v>
      </c>
      <c r="V26" s="9">
        <f>O26-D26</f>
        <v>-202330</v>
      </c>
    </row>
    <row r="27" spans="1:22" ht="21" customHeight="1">
      <c r="A27" s="495"/>
      <c r="B27" s="498"/>
      <c r="C27" s="10" t="s">
        <v>14</v>
      </c>
      <c r="D27" s="70" t="s">
        <v>294</v>
      </c>
      <c r="E27" s="70">
        <v>5302</v>
      </c>
      <c r="F27" s="70">
        <v>15006</v>
      </c>
      <c r="G27" s="70">
        <v>18146</v>
      </c>
      <c r="H27" s="70">
        <v>18429</v>
      </c>
      <c r="I27" s="70">
        <v>16084</v>
      </c>
      <c r="J27" s="70">
        <v>11743</v>
      </c>
      <c r="K27" s="70">
        <v>16872</v>
      </c>
      <c r="L27" s="70">
        <v>18239</v>
      </c>
      <c r="M27" s="70">
        <v>19461</v>
      </c>
      <c r="N27" s="70">
        <v>13635</v>
      </c>
      <c r="O27" s="70">
        <v>18361</v>
      </c>
      <c r="P27" s="70">
        <v>25913</v>
      </c>
      <c r="Q27" s="70">
        <v>16899</v>
      </c>
      <c r="R27" s="23">
        <f t="shared" si="1"/>
        <v>214090</v>
      </c>
      <c r="S27" s="9"/>
      <c r="T27" s="79" t="e">
        <f t="shared" si="2"/>
        <v>#VALUE!</v>
      </c>
      <c r="V27" s="9"/>
    </row>
    <row r="28" spans="1:22" ht="21" customHeight="1">
      <c r="A28" s="495"/>
      <c r="B28" s="498" t="s">
        <v>194</v>
      </c>
      <c r="C28" s="8" t="s">
        <v>0</v>
      </c>
      <c r="D28" s="69">
        <v>8469</v>
      </c>
      <c r="E28" s="69">
        <v>701</v>
      </c>
      <c r="F28" s="69">
        <v>104</v>
      </c>
      <c r="G28" s="69">
        <v>1188</v>
      </c>
      <c r="H28" s="69">
        <v>268</v>
      </c>
      <c r="I28" s="69">
        <v>105</v>
      </c>
      <c r="J28" s="69">
        <v>644</v>
      </c>
      <c r="K28" s="69">
        <v>913</v>
      </c>
      <c r="L28" s="69">
        <v>1051</v>
      </c>
      <c r="M28" s="69">
        <v>1167</v>
      </c>
      <c r="N28" s="69">
        <v>689</v>
      </c>
      <c r="O28" s="69">
        <v>711</v>
      </c>
      <c r="P28" s="69">
        <v>823</v>
      </c>
      <c r="Q28" s="69">
        <v>105</v>
      </c>
      <c r="R28" s="18">
        <f t="shared" si="1"/>
        <v>8469</v>
      </c>
      <c r="S28" s="9"/>
      <c r="T28" s="79">
        <f t="shared" si="2"/>
        <v>0</v>
      </c>
      <c r="V28" s="9">
        <f>O28-D28</f>
        <v>-7758</v>
      </c>
    </row>
    <row r="29" spans="1:22" ht="21" customHeight="1">
      <c r="A29" s="495"/>
      <c r="B29" s="498"/>
      <c r="C29" s="10" t="s">
        <v>14</v>
      </c>
      <c r="D29" s="70" t="s">
        <v>294</v>
      </c>
      <c r="E29" s="70">
        <v>303</v>
      </c>
      <c r="F29" s="70">
        <v>214</v>
      </c>
      <c r="G29" s="70">
        <v>284</v>
      </c>
      <c r="H29" s="70">
        <v>362</v>
      </c>
      <c r="I29" s="70">
        <v>634</v>
      </c>
      <c r="J29" s="70">
        <v>271</v>
      </c>
      <c r="K29" s="70">
        <v>799</v>
      </c>
      <c r="L29" s="70">
        <v>449</v>
      </c>
      <c r="M29" s="70">
        <v>922</v>
      </c>
      <c r="N29" s="70">
        <v>473</v>
      </c>
      <c r="O29" s="70">
        <v>692</v>
      </c>
      <c r="P29" s="70">
        <v>1054</v>
      </c>
      <c r="Q29" s="70">
        <v>635</v>
      </c>
      <c r="R29" s="23">
        <f t="shared" si="1"/>
        <v>7092</v>
      </c>
      <c r="S29" s="9"/>
      <c r="T29" s="79" t="e">
        <f t="shared" si="2"/>
        <v>#VALUE!</v>
      </c>
      <c r="V29" s="9"/>
    </row>
    <row r="30" spans="1:22" ht="21" customHeight="1">
      <c r="A30" s="495"/>
      <c r="B30" s="498" t="s">
        <v>179</v>
      </c>
      <c r="C30" s="8" t="s">
        <v>0</v>
      </c>
      <c r="D30" s="69">
        <v>56009</v>
      </c>
      <c r="E30" s="69">
        <v>7310</v>
      </c>
      <c r="F30" s="69">
        <v>5810</v>
      </c>
      <c r="G30" s="69">
        <v>6928</v>
      </c>
      <c r="H30" s="69">
        <v>4411</v>
      </c>
      <c r="I30" s="69">
        <v>1859</v>
      </c>
      <c r="J30" s="69">
        <v>5471</v>
      </c>
      <c r="K30" s="69">
        <v>6554</v>
      </c>
      <c r="L30" s="69">
        <v>1643</v>
      </c>
      <c r="M30" s="69">
        <v>8047</v>
      </c>
      <c r="N30" s="69">
        <v>5912</v>
      </c>
      <c r="O30" s="69">
        <v>1978</v>
      </c>
      <c r="P30" s="69">
        <v>86</v>
      </c>
      <c r="Q30" s="69">
        <v>0</v>
      </c>
      <c r="R30" s="18">
        <f t="shared" si="1"/>
        <v>56009</v>
      </c>
      <c r="S30" s="9"/>
      <c r="T30" s="79">
        <f t="shared" si="2"/>
        <v>0</v>
      </c>
      <c r="V30" s="9">
        <f>O30-D30</f>
        <v>-54031</v>
      </c>
    </row>
    <row r="31" spans="1:22" ht="21" customHeight="1">
      <c r="A31" s="495"/>
      <c r="B31" s="498"/>
      <c r="C31" s="10" t="s">
        <v>14</v>
      </c>
      <c r="D31" s="70" t="s">
        <v>294</v>
      </c>
      <c r="E31" s="70">
        <v>6733</v>
      </c>
      <c r="F31" s="70">
        <v>5497</v>
      </c>
      <c r="G31" s="70">
        <v>6180</v>
      </c>
      <c r="H31" s="70">
        <v>3924</v>
      </c>
      <c r="I31" s="70">
        <v>3912</v>
      </c>
      <c r="J31" s="70">
        <v>1424</v>
      </c>
      <c r="K31" s="70">
        <v>5108</v>
      </c>
      <c r="L31" s="70">
        <v>2723</v>
      </c>
      <c r="M31" s="70">
        <v>8836</v>
      </c>
      <c r="N31" s="70">
        <v>5302</v>
      </c>
      <c r="O31" s="70">
        <v>1852</v>
      </c>
      <c r="P31" s="70">
        <v>168</v>
      </c>
      <c r="Q31" s="70">
        <v>174</v>
      </c>
      <c r="R31" s="23">
        <f t="shared" si="1"/>
        <v>51833</v>
      </c>
      <c r="S31" s="9"/>
      <c r="T31" s="79" t="e">
        <f t="shared" si="2"/>
        <v>#VALUE!</v>
      </c>
      <c r="V31" s="9"/>
    </row>
    <row r="32" spans="1:22" ht="21" customHeight="1">
      <c r="A32" s="495"/>
      <c r="B32" s="498" t="s">
        <v>79</v>
      </c>
      <c r="C32" s="8" t="s">
        <v>0</v>
      </c>
      <c r="D32" s="69">
        <v>6053</v>
      </c>
      <c r="E32" s="69">
        <v>0</v>
      </c>
      <c r="F32" s="69">
        <v>11</v>
      </c>
      <c r="G32" s="69">
        <v>953</v>
      </c>
      <c r="H32" s="69">
        <v>768</v>
      </c>
      <c r="I32" s="69">
        <v>30</v>
      </c>
      <c r="J32" s="69">
        <v>0</v>
      </c>
      <c r="K32" s="69">
        <v>1033</v>
      </c>
      <c r="L32" s="69">
        <v>631</v>
      </c>
      <c r="M32" s="69">
        <v>364</v>
      </c>
      <c r="N32" s="69">
        <v>0</v>
      </c>
      <c r="O32" s="69">
        <v>0</v>
      </c>
      <c r="P32" s="69">
        <v>1034</v>
      </c>
      <c r="Q32" s="69">
        <v>1229</v>
      </c>
      <c r="R32" s="18">
        <f t="shared" si="1"/>
        <v>6053</v>
      </c>
      <c r="S32" s="9"/>
      <c r="T32" s="79">
        <f t="shared" si="2"/>
        <v>0</v>
      </c>
      <c r="V32" s="9">
        <f>O32-D32</f>
        <v>-6053</v>
      </c>
    </row>
    <row r="33" spans="1:22" ht="21" customHeight="1">
      <c r="A33" s="505"/>
      <c r="B33" s="498"/>
      <c r="C33" s="10" t="s">
        <v>14</v>
      </c>
      <c r="D33" s="70" t="s">
        <v>294</v>
      </c>
      <c r="E33" s="70"/>
      <c r="F33" s="70"/>
      <c r="G33" s="70">
        <v>7</v>
      </c>
      <c r="H33" s="70"/>
      <c r="I33" s="70">
        <v>525</v>
      </c>
      <c r="J33" s="70">
        <v>21</v>
      </c>
      <c r="K33" s="70"/>
      <c r="L33" s="70">
        <v>650</v>
      </c>
      <c r="M33" s="70"/>
      <c r="N33" s="70">
        <v>313</v>
      </c>
      <c r="O33" s="70">
        <v>189</v>
      </c>
      <c r="P33" s="70">
        <v>486</v>
      </c>
      <c r="Q33" s="70">
        <v>744</v>
      </c>
      <c r="R33" s="23">
        <f t="shared" si="1"/>
        <v>2935</v>
      </c>
      <c r="S33" s="9"/>
      <c r="T33" s="79" t="e">
        <f t="shared" si="2"/>
        <v>#VALUE!</v>
      </c>
      <c r="V33" s="9"/>
    </row>
    <row r="34" spans="1:26" ht="21" customHeight="1">
      <c r="A34" s="501" t="s">
        <v>300</v>
      </c>
      <c r="B34" s="502"/>
      <c r="C34" s="8" t="s">
        <v>0</v>
      </c>
      <c r="D34" s="18">
        <f>SUM(D36)</f>
        <v>1627</v>
      </c>
      <c r="E34" s="18">
        <f aca="true" t="shared" si="6" ref="E34:Q35">SUM(E36)</f>
        <v>0</v>
      </c>
      <c r="F34" s="18">
        <f t="shared" si="6"/>
        <v>0</v>
      </c>
      <c r="G34" s="18">
        <f t="shared" si="6"/>
        <v>0</v>
      </c>
      <c r="H34" s="18">
        <f t="shared" si="6"/>
        <v>0</v>
      </c>
      <c r="I34" s="18">
        <f t="shared" si="6"/>
        <v>51</v>
      </c>
      <c r="J34" s="18">
        <f t="shared" si="6"/>
        <v>90</v>
      </c>
      <c r="K34" s="18">
        <f t="shared" si="6"/>
        <v>90</v>
      </c>
      <c r="L34" s="18">
        <f t="shared" si="6"/>
        <v>345</v>
      </c>
      <c r="M34" s="18">
        <f t="shared" si="6"/>
        <v>211</v>
      </c>
      <c r="N34" s="18">
        <f t="shared" si="6"/>
        <v>90</v>
      </c>
      <c r="O34" s="18">
        <f t="shared" si="6"/>
        <v>0</v>
      </c>
      <c r="P34" s="18">
        <f t="shared" si="6"/>
        <v>750</v>
      </c>
      <c r="Q34" s="18">
        <f t="shared" si="6"/>
        <v>0</v>
      </c>
      <c r="R34" s="18">
        <f t="shared" si="1"/>
        <v>1627</v>
      </c>
      <c r="S34" s="9"/>
      <c r="T34" s="79">
        <f t="shared" si="2"/>
        <v>0</v>
      </c>
      <c r="Z34" s="9">
        <f>R34-D34</f>
        <v>0</v>
      </c>
    </row>
    <row r="35" spans="1:26" ht="21" customHeight="1">
      <c r="A35" s="503"/>
      <c r="B35" s="504"/>
      <c r="C35" s="10" t="s">
        <v>14</v>
      </c>
      <c r="D35" s="23" t="s">
        <v>270</v>
      </c>
      <c r="E35" s="23">
        <f t="shared" si="6"/>
        <v>0</v>
      </c>
      <c r="F35" s="23">
        <f t="shared" si="6"/>
        <v>0</v>
      </c>
      <c r="G35" s="23">
        <f t="shared" si="6"/>
        <v>0</v>
      </c>
      <c r="H35" s="23">
        <f t="shared" si="6"/>
        <v>185</v>
      </c>
      <c r="I35" s="23">
        <f t="shared" si="6"/>
        <v>326</v>
      </c>
      <c r="J35" s="23">
        <f t="shared" si="6"/>
        <v>96</v>
      </c>
      <c r="K35" s="23">
        <f t="shared" si="6"/>
        <v>22</v>
      </c>
      <c r="L35" s="23">
        <f t="shared" si="6"/>
        <v>220</v>
      </c>
      <c r="M35" s="23">
        <f t="shared" si="6"/>
        <v>22</v>
      </c>
      <c r="N35" s="23">
        <f t="shared" si="6"/>
        <v>112</v>
      </c>
      <c r="O35" s="23">
        <f t="shared" si="6"/>
        <v>0</v>
      </c>
      <c r="P35" s="23">
        <f t="shared" si="6"/>
        <v>0</v>
      </c>
      <c r="Q35" s="23">
        <f t="shared" si="6"/>
        <v>412</v>
      </c>
      <c r="R35" s="23">
        <f t="shared" si="1"/>
        <v>1395</v>
      </c>
      <c r="S35" s="9"/>
      <c r="T35" s="79" t="e">
        <f t="shared" si="2"/>
        <v>#VALUE!</v>
      </c>
      <c r="Z35" s="9"/>
    </row>
    <row r="36" spans="1:27" ht="21" customHeight="1">
      <c r="A36" s="271"/>
      <c r="B36" s="506" t="s">
        <v>301</v>
      </c>
      <c r="C36" s="8" t="s">
        <v>0</v>
      </c>
      <c r="D36" s="69">
        <v>1627</v>
      </c>
      <c r="E36" s="69">
        <v>0</v>
      </c>
      <c r="F36" s="69">
        <v>0</v>
      </c>
      <c r="G36" s="69">
        <v>0</v>
      </c>
      <c r="H36" s="69">
        <v>0</v>
      </c>
      <c r="I36" s="69">
        <v>51</v>
      </c>
      <c r="J36" s="69">
        <v>90</v>
      </c>
      <c r="K36" s="69">
        <v>90</v>
      </c>
      <c r="L36" s="69">
        <v>345</v>
      </c>
      <c r="M36" s="69">
        <v>211</v>
      </c>
      <c r="N36" s="69">
        <v>90</v>
      </c>
      <c r="O36" s="69">
        <v>0</v>
      </c>
      <c r="P36" s="69">
        <v>750</v>
      </c>
      <c r="Q36" s="69">
        <v>0</v>
      </c>
      <c r="R36" s="18">
        <f t="shared" si="1"/>
        <v>1627</v>
      </c>
      <c r="S36" s="9"/>
      <c r="T36" s="79">
        <f t="shared" si="2"/>
        <v>0</v>
      </c>
      <c r="Z36" s="9">
        <f>R36-D36</f>
        <v>0</v>
      </c>
      <c r="AA36" s="1" t="s">
        <v>192</v>
      </c>
    </row>
    <row r="37" spans="1:26" ht="21" customHeight="1">
      <c r="A37" s="204"/>
      <c r="B37" s="507"/>
      <c r="C37" s="10" t="s">
        <v>14</v>
      </c>
      <c r="D37" s="70" t="s">
        <v>294</v>
      </c>
      <c r="E37" s="70"/>
      <c r="F37" s="70"/>
      <c r="G37" s="70"/>
      <c r="H37" s="70">
        <v>185</v>
      </c>
      <c r="I37" s="70">
        <v>326</v>
      </c>
      <c r="J37" s="70">
        <v>96</v>
      </c>
      <c r="K37" s="70">
        <v>22</v>
      </c>
      <c r="L37" s="70">
        <v>220</v>
      </c>
      <c r="M37" s="70">
        <v>22</v>
      </c>
      <c r="N37" s="70">
        <v>112</v>
      </c>
      <c r="O37" s="70"/>
      <c r="P37" s="70"/>
      <c r="Q37" s="70">
        <v>412</v>
      </c>
      <c r="R37" s="23">
        <f t="shared" si="1"/>
        <v>1395</v>
      </c>
      <c r="S37" s="9"/>
      <c r="T37" s="79" t="e">
        <f t="shared" si="2"/>
        <v>#VALUE!</v>
      </c>
      <c r="Z37" s="9"/>
    </row>
    <row r="38" spans="1:26" ht="21" customHeight="1">
      <c r="A38" s="497" t="s">
        <v>195</v>
      </c>
      <c r="B38" s="498"/>
      <c r="C38" s="8" t="s">
        <v>0</v>
      </c>
      <c r="D38" s="18">
        <f aca="true" t="shared" si="7" ref="D38:Q39">SUM(D40,D42)</f>
        <v>7903</v>
      </c>
      <c r="E38" s="18">
        <f t="shared" si="7"/>
        <v>0</v>
      </c>
      <c r="F38" s="18">
        <f t="shared" si="7"/>
        <v>300</v>
      </c>
      <c r="G38" s="18">
        <f t="shared" si="7"/>
        <v>496</v>
      </c>
      <c r="H38" s="18">
        <f t="shared" si="7"/>
        <v>300</v>
      </c>
      <c r="I38" s="18">
        <f t="shared" si="7"/>
        <v>300</v>
      </c>
      <c r="J38" s="18">
        <f t="shared" si="7"/>
        <v>1300</v>
      </c>
      <c r="K38" s="18">
        <f t="shared" si="7"/>
        <v>300</v>
      </c>
      <c r="L38" s="18">
        <f t="shared" si="7"/>
        <v>3300</v>
      </c>
      <c r="M38" s="18">
        <f t="shared" si="7"/>
        <v>471</v>
      </c>
      <c r="N38" s="18">
        <f t="shared" si="7"/>
        <v>600</v>
      </c>
      <c r="O38" s="18">
        <f t="shared" si="7"/>
        <v>300</v>
      </c>
      <c r="P38" s="18">
        <f t="shared" si="7"/>
        <v>236</v>
      </c>
      <c r="Q38" s="18">
        <f t="shared" si="7"/>
        <v>0</v>
      </c>
      <c r="R38" s="18">
        <f t="shared" si="1"/>
        <v>7903</v>
      </c>
      <c r="S38" s="9"/>
      <c r="T38" s="79">
        <f t="shared" si="2"/>
        <v>0</v>
      </c>
      <c r="Z38" s="9">
        <f>R38-D38</f>
        <v>0</v>
      </c>
    </row>
    <row r="39" spans="1:26" ht="21" customHeight="1">
      <c r="A39" s="499"/>
      <c r="B39" s="498"/>
      <c r="C39" s="10" t="s">
        <v>14</v>
      </c>
      <c r="D39" s="23" t="s">
        <v>270</v>
      </c>
      <c r="E39" s="23">
        <f t="shared" si="7"/>
        <v>86</v>
      </c>
      <c r="F39" s="23">
        <f t="shared" si="7"/>
        <v>132</v>
      </c>
      <c r="G39" s="23">
        <f t="shared" si="7"/>
        <v>67</v>
      </c>
      <c r="H39" s="23">
        <f t="shared" si="7"/>
        <v>294</v>
      </c>
      <c r="I39" s="23">
        <f t="shared" si="7"/>
        <v>28</v>
      </c>
      <c r="J39" s="23">
        <f t="shared" si="7"/>
        <v>243</v>
      </c>
      <c r="K39" s="23">
        <f t="shared" si="7"/>
        <v>2097</v>
      </c>
      <c r="L39" s="23">
        <f t="shared" si="7"/>
        <v>1206</v>
      </c>
      <c r="M39" s="23">
        <f t="shared" si="7"/>
        <v>461</v>
      </c>
      <c r="N39" s="23">
        <f t="shared" si="7"/>
        <v>221</v>
      </c>
      <c r="O39" s="23">
        <f t="shared" si="7"/>
        <v>376</v>
      </c>
      <c r="P39" s="23">
        <f t="shared" si="7"/>
        <v>1148</v>
      </c>
      <c r="Q39" s="23">
        <f t="shared" si="7"/>
        <v>439</v>
      </c>
      <c r="R39" s="23">
        <f t="shared" si="1"/>
        <v>6798</v>
      </c>
      <c r="S39" s="9"/>
      <c r="T39" s="79" t="e">
        <f t="shared" si="2"/>
        <v>#VALUE!</v>
      </c>
      <c r="Z39" s="9"/>
    </row>
    <row r="40" spans="1:26" ht="21" customHeight="1">
      <c r="A40" s="495"/>
      <c r="B40" s="496" t="s">
        <v>24</v>
      </c>
      <c r="C40" s="8" t="s">
        <v>0</v>
      </c>
      <c r="D40" s="69">
        <v>7536</v>
      </c>
      <c r="E40" s="69">
        <v>0</v>
      </c>
      <c r="F40" s="69">
        <v>300</v>
      </c>
      <c r="G40" s="69">
        <v>300</v>
      </c>
      <c r="H40" s="69">
        <v>300</v>
      </c>
      <c r="I40" s="69">
        <v>300</v>
      </c>
      <c r="J40" s="69">
        <v>1300</v>
      </c>
      <c r="K40" s="69">
        <v>300</v>
      </c>
      <c r="L40" s="69">
        <v>3300</v>
      </c>
      <c r="M40" s="69">
        <v>300</v>
      </c>
      <c r="N40" s="69">
        <v>600</v>
      </c>
      <c r="O40" s="69">
        <v>300</v>
      </c>
      <c r="P40" s="69">
        <v>236</v>
      </c>
      <c r="Q40" s="69">
        <v>0</v>
      </c>
      <c r="R40" s="18">
        <f t="shared" si="1"/>
        <v>7536</v>
      </c>
      <c r="S40" s="9"/>
      <c r="T40" s="79">
        <f t="shared" si="2"/>
        <v>0</v>
      </c>
      <c r="Z40" s="9">
        <f>R40-D40</f>
        <v>0</v>
      </c>
    </row>
    <row r="41" spans="1:26" ht="21" customHeight="1">
      <c r="A41" s="495"/>
      <c r="B41" s="496"/>
      <c r="C41" s="10" t="s">
        <v>14</v>
      </c>
      <c r="D41" s="70" t="s">
        <v>294</v>
      </c>
      <c r="E41" s="70">
        <v>86</v>
      </c>
      <c r="F41" s="70">
        <v>132</v>
      </c>
      <c r="G41" s="70">
        <v>67</v>
      </c>
      <c r="H41" s="70">
        <v>294</v>
      </c>
      <c r="I41" s="70">
        <v>28</v>
      </c>
      <c r="J41" s="70">
        <v>132</v>
      </c>
      <c r="K41" s="70">
        <v>2097</v>
      </c>
      <c r="L41" s="70">
        <v>1206</v>
      </c>
      <c r="M41" s="70">
        <v>461</v>
      </c>
      <c r="N41" s="70">
        <v>221</v>
      </c>
      <c r="O41" s="70">
        <v>376</v>
      </c>
      <c r="P41" s="70">
        <v>971</v>
      </c>
      <c r="Q41" s="70">
        <v>439</v>
      </c>
      <c r="R41" s="23">
        <f t="shared" si="1"/>
        <v>6510</v>
      </c>
      <c r="S41" s="9"/>
      <c r="T41" s="79" t="e">
        <f t="shared" si="2"/>
        <v>#VALUE!</v>
      </c>
      <c r="Z41" s="9"/>
    </row>
    <row r="42" spans="1:26" ht="21" customHeight="1">
      <c r="A42" s="508"/>
      <c r="B42" s="496" t="s">
        <v>79</v>
      </c>
      <c r="C42" s="8" t="s">
        <v>0</v>
      </c>
      <c r="D42" s="69">
        <v>367</v>
      </c>
      <c r="E42" s="69">
        <v>0</v>
      </c>
      <c r="F42" s="69">
        <v>0</v>
      </c>
      <c r="G42" s="69">
        <v>196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171</v>
      </c>
      <c r="N42" s="69">
        <v>0</v>
      </c>
      <c r="O42" s="69">
        <v>0</v>
      </c>
      <c r="P42" s="69">
        <v>0</v>
      </c>
      <c r="Q42" s="69">
        <v>0</v>
      </c>
      <c r="R42" s="18">
        <f t="shared" si="1"/>
        <v>367</v>
      </c>
      <c r="S42" s="9"/>
      <c r="T42" s="79">
        <f t="shared" si="2"/>
        <v>0</v>
      </c>
      <c r="Z42" s="9">
        <f>R42-D42</f>
        <v>0</v>
      </c>
    </row>
    <row r="43" spans="1:26" ht="21" customHeight="1">
      <c r="A43" s="511"/>
      <c r="B43" s="496"/>
      <c r="C43" s="10" t="s">
        <v>14</v>
      </c>
      <c r="D43" s="70" t="s">
        <v>294</v>
      </c>
      <c r="E43" s="70"/>
      <c r="F43" s="70"/>
      <c r="G43" s="70"/>
      <c r="H43" s="70"/>
      <c r="I43" s="70"/>
      <c r="J43" s="70">
        <v>111</v>
      </c>
      <c r="K43" s="70"/>
      <c r="L43" s="70"/>
      <c r="M43" s="70"/>
      <c r="N43" s="70"/>
      <c r="O43" s="70"/>
      <c r="P43" s="70">
        <v>177</v>
      </c>
      <c r="Q43" s="70"/>
      <c r="R43" s="23">
        <f t="shared" si="1"/>
        <v>288</v>
      </c>
      <c r="S43" s="9"/>
      <c r="T43" s="79" t="e">
        <f t="shared" si="2"/>
        <v>#VALUE!</v>
      </c>
      <c r="Z43" s="9"/>
    </row>
    <row r="44" spans="1:26" ht="20.25" customHeight="1">
      <c r="A44" s="485" t="s">
        <v>28</v>
      </c>
      <c r="B44" s="486"/>
      <c r="C44" s="8" t="s">
        <v>0</v>
      </c>
      <c r="D44" s="18">
        <f>SUM(D8,D16,D20,D24,D34,D38)</f>
        <v>555838</v>
      </c>
      <c r="E44" s="18">
        <f aca="true" t="shared" si="8" ref="E44:Q45">SUM(E8,E16,E20,E24,E34,E38)</f>
        <v>175450</v>
      </c>
      <c r="F44" s="18">
        <f t="shared" si="8"/>
        <v>21834</v>
      </c>
      <c r="G44" s="18">
        <f t="shared" si="8"/>
        <v>36904</v>
      </c>
      <c r="H44" s="18">
        <f t="shared" si="8"/>
        <v>31856</v>
      </c>
      <c r="I44" s="18">
        <f t="shared" si="8"/>
        <v>18004</v>
      </c>
      <c r="J44" s="18">
        <f t="shared" si="8"/>
        <v>26382</v>
      </c>
      <c r="K44" s="18">
        <f t="shared" si="8"/>
        <v>47145</v>
      </c>
      <c r="L44" s="18">
        <f t="shared" si="8"/>
        <v>37069</v>
      </c>
      <c r="M44" s="18">
        <f t="shared" si="8"/>
        <v>37509</v>
      </c>
      <c r="N44" s="18">
        <f t="shared" si="8"/>
        <v>29061</v>
      </c>
      <c r="O44" s="18">
        <f t="shared" si="8"/>
        <v>26283</v>
      </c>
      <c r="P44" s="18">
        <f t="shared" si="8"/>
        <v>50341</v>
      </c>
      <c r="Q44" s="18">
        <f t="shared" si="8"/>
        <v>18000</v>
      </c>
      <c r="R44" s="18">
        <f t="shared" si="1"/>
        <v>555838</v>
      </c>
      <c r="S44" s="9"/>
      <c r="T44" s="79">
        <f t="shared" si="2"/>
        <v>0</v>
      </c>
      <c r="Z44" s="9">
        <f>R44-D44</f>
        <v>0</v>
      </c>
    </row>
    <row r="45" spans="1:26" ht="20.25" customHeight="1">
      <c r="A45" s="487"/>
      <c r="B45" s="488"/>
      <c r="C45" s="12" t="s">
        <v>14</v>
      </c>
      <c r="D45" s="25" t="s">
        <v>270</v>
      </c>
      <c r="E45" s="25">
        <f>SUM(E9,E17,E21,E25,E35,E39)</f>
        <v>138781</v>
      </c>
      <c r="F45" s="25">
        <f t="shared" si="8"/>
        <v>30187</v>
      </c>
      <c r="G45" s="25">
        <f t="shared" si="8"/>
        <v>31279</v>
      </c>
      <c r="H45" s="25">
        <f t="shared" si="8"/>
        <v>27518</v>
      </c>
      <c r="I45" s="25">
        <f t="shared" si="8"/>
        <v>28798</v>
      </c>
      <c r="J45" s="25">
        <f t="shared" si="8"/>
        <v>20435</v>
      </c>
      <c r="K45" s="25">
        <f t="shared" si="8"/>
        <v>35294</v>
      </c>
      <c r="L45" s="25">
        <f t="shared" si="8"/>
        <v>33373</v>
      </c>
      <c r="M45" s="25">
        <f t="shared" si="8"/>
        <v>38672</v>
      </c>
      <c r="N45" s="25">
        <f t="shared" si="8"/>
        <v>31260</v>
      </c>
      <c r="O45" s="25">
        <f t="shared" si="8"/>
        <v>28553</v>
      </c>
      <c r="P45" s="25">
        <f t="shared" si="8"/>
        <v>39830</v>
      </c>
      <c r="Q45" s="25">
        <f t="shared" si="8"/>
        <v>28406</v>
      </c>
      <c r="R45" s="25">
        <f t="shared" si="1"/>
        <v>512386</v>
      </c>
      <c r="S45" s="9"/>
      <c r="T45" s="79" t="e">
        <f t="shared" si="2"/>
        <v>#VALUE!</v>
      </c>
      <c r="Z45" s="9"/>
    </row>
    <row r="46" spans="1:18" ht="13.5">
      <c r="A46" s="306" t="s">
        <v>16</v>
      </c>
      <c r="B46" s="307"/>
      <c r="C46" s="312" t="s">
        <v>406</v>
      </c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4"/>
    </row>
    <row r="47" spans="1:18" ht="13.5">
      <c r="A47" s="308"/>
      <c r="B47" s="309"/>
      <c r="C47" s="315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7"/>
    </row>
    <row r="48" spans="1:18" ht="13.5">
      <c r="A48" s="308"/>
      <c r="B48" s="309"/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7"/>
    </row>
    <row r="49" spans="1:18" ht="13.5">
      <c r="A49" s="308"/>
      <c r="B49" s="309"/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7"/>
    </row>
    <row r="50" spans="1:18" ht="13.5">
      <c r="A50" s="308"/>
      <c r="B50" s="309"/>
      <c r="C50" s="318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20"/>
    </row>
    <row r="51" spans="1:18" ht="13.5">
      <c r="A51" s="308"/>
      <c r="B51" s="309"/>
      <c r="C51" s="321" t="s">
        <v>407</v>
      </c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1:18" ht="13.5">
      <c r="A52" s="308"/>
      <c r="B52" s="309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</row>
    <row r="53" spans="1:18" ht="13.5">
      <c r="A53" s="308"/>
      <c r="B53" s="309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</row>
    <row r="54" spans="1:18" ht="13.5">
      <c r="A54" s="308"/>
      <c r="B54" s="309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</row>
    <row r="55" spans="1:18" ht="13.5">
      <c r="A55" s="310"/>
      <c r="B55" s="31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</row>
  </sheetData>
  <sheetProtection/>
  <mergeCells count="56">
    <mergeCell ref="A46:B55"/>
    <mergeCell ref="C46:R50"/>
    <mergeCell ref="C51:R55"/>
    <mergeCell ref="A42:A43"/>
    <mergeCell ref="B42:B43"/>
    <mergeCell ref="A44:B45"/>
    <mergeCell ref="A38:B39"/>
    <mergeCell ref="A40:A41"/>
    <mergeCell ref="B40:B41"/>
    <mergeCell ref="M4:M5"/>
    <mergeCell ref="N4:N5"/>
    <mergeCell ref="B18:B19"/>
    <mergeCell ref="G4:G5"/>
    <mergeCell ref="A24:B25"/>
    <mergeCell ref="A26:A27"/>
    <mergeCell ref="B26:B27"/>
    <mergeCell ref="N3:Q3"/>
    <mergeCell ref="H4:H5"/>
    <mergeCell ref="I4:I5"/>
    <mergeCell ref="B30:B31"/>
    <mergeCell ref="B28:B29"/>
    <mergeCell ref="A16:B17"/>
    <mergeCell ref="A18:A19"/>
    <mergeCell ref="B22:B23"/>
    <mergeCell ref="J4:J5"/>
    <mergeCell ref="A28:A29"/>
    <mergeCell ref="B36:B37"/>
    <mergeCell ref="H3:J3"/>
    <mergeCell ref="A34:B35"/>
    <mergeCell ref="A10:A11"/>
    <mergeCell ref="A3:B5"/>
    <mergeCell ref="C3:C5"/>
    <mergeCell ref="D3:D5"/>
    <mergeCell ref="B32:B33"/>
    <mergeCell ref="A30:A31"/>
    <mergeCell ref="A32:A33"/>
    <mergeCell ref="A20:B21"/>
    <mergeCell ref="K3:M3"/>
    <mergeCell ref="K4:K5"/>
    <mergeCell ref="L4:L5"/>
    <mergeCell ref="A14:A15"/>
    <mergeCell ref="B14:B15"/>
    <mergeCell ref="A6:B7"/>
    <mergeCell ref="E4:E5"/>
    <mergeCell ref="E3:G3"/>
    <mergeCell ref="B10:B11"/>
    <mergeCell ref="A1:R1"/>
    <mergeCell ref="A12:A13"/>
    <mergeCell ref="B12:B13"/>
    <mergeCell ref="Q4:Q5"/>
    <mergeCell ref="A8:B9"/>
    <mergeCell ref="F4:F5"/>
    <mergeCell ref="R3:R5"/>
    <mergeCell ref="P4:P5"/>
    <mergeCell ref="A2:B2"/>
    <mergeCell ref="O4:O5"/>
  </mergeCells>
  <dataValidations count="1">
    <dataValidation allowBlank="1" showInputMessage="1" showErrorMessage="1" imeMode="off" sqref="D7:R45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3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73" zoomScaleSheetLayoutView="73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17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1.75" customHeight="1">
      <c r="A2" s="500" t="s">
        <v>410</v>
      </c>
      <c r="B2" s="500"/>
      <c r="C2" s="36" t="s">
        <v>269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8" ht="20.25" customHeight="1">
      <c r="A6" s="469" t="s">
        <v>254</v>
      </c>
      <c r="B6" s="48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25" customHeight="1">
      <c r="A7" s="483"/>
      <c r="B7" s="48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</row>
    <row r="8" spans="1:20" ht="21" customHeight="1">
      <c r="A8" s="512" t="s">
        <v>208</v>
      </c>
      <c r="B8" s="513"/>
      <c r="C8" s="8" t="s">
        <v>0</v>
      </c>
      <c r="D8" s="18">
        <f aca="true" t="shared" si="0" ref="D8:Q9">SUM(D10,D12,D14)</f>
        <v>41344</v>
      </c>
      <c r="E8" s="18">
        <f t="shared" si="0"/>
        <v>5411</v>
      </c>
      <c r="F8" s="18">
        <f t="shared" si="0"/>
        <v>2140</v>
      </c>
      <c r="G8" s="18">
        <f t="shared" si="0"/>
        <v>3162</v>
      </c>
      <c r="H8" s="18">
        <f t="shared" si="0"/>
        <v>3492</v>
      </c>
      <c r="I8" s="18">
        <f t="shared" si="0"/>
        <v>3988</v>
      </c>
      <c r="J8" s="18">
        <f t="shared" si="0"/>
        <v>3150</v>
      </c>
      <c r="K8" s="18">
        <f t="shared" si="0"/>
        <v>3579</v>
      </c>
      <c r="L8" s="18">
        <f t="shared" si="0"/>
        <v>3751</v>
      </c>
      <c r="M8" s="18">
        <f t="shared" si="0"/>
        <v>2690</v>
      </c>
      <c r="N8" s="18">
        <f t="shared" si="0"/>
        <v>3123</v>
      </c>
      <c r="O8" s="18">
        <f t="shared" si="0"/>
        <v>3379</v>
      </c>
      <c r="P8" s="18">
        <f t="shared" si="0"/>
        <v>2500</v>
      </c>
      <c r="Q8" s="18">
        <f t="shared" si="0"/>
        <v>979</v>
      </c>
      <c r="R8" s="18">
        <f aca="true" t="shared" si="1" ref="R8:R17">SUM(E8:Q8)</f>
        <v>41344</v>
      </c>
      <c r="S8" s="9"/>
      <c r="T8" s="79">
        <f>D8-R8</f>
        <v>0</v>
      </c>
    </row>
    <row r="9" spans="1:20" ht="21" customHeight="1">
      <c r="A9" s="514"/>
      <c r="B9" s="515"/>
      <c r="C9" s="10" t="s">
        <v>14</v>
      </c>
      <c r="D9" s="23" t="s">
        <v>270</v>
      </c>
      <c r="E9" s="23">
        <f t="shared" si="0"/>
        <v>1126</v>
      </c>
      <c r="F9" s="23">
        <f t="shared" si="0"/>
        <v>2798</v>
      </c>
      <c r="G9" s="23">
        <f t="shared" si="0"/>
        <v>4352</v>
      </c>
      <c r="H9" s="23">
        <f t="shared" si="0"/>
        <v>3227</v>
      </c>
      <c r="I9" s="23">
        <f t="shared" si="0"/>
        <v>2982</v>
      </c>
      <c r="J9" s="23">
        <f t="shared" si="0"/>
        <v>2822</v>
      </c>
      <c r="K9" s="23">
        <f t="shared" si="0"/>
        <v>2400</v>
      </c>
      <c r="L9" s="23">
        <f t="shared" si="0"/>
        <v>3286</v>
      </c>
      <c r="M9" s="23">
        <f t="shared" si="0"/>
        <v>4861</v>
      </c>
      <c r="N9" s="23">
        <f t="shared" si="0"/>
        <v>1877</v>
      </c>
      <c r="O9" s="23">
        <f t="shared" si="0"/>
        <v>3710</v>
      </c>
      <c r="P9" s="23">
        <f t="shared" si="0"/>
        <v>4509</v>
      </c>
      <c r="Q9" s="23">
        <f t="shared" si="0"/>
        <v>1356</v>
      </c>
      <c r="R9" s="23">
        <f t="shared" si="1"/>
        <v>39306</v>
      </c>
      <c r="S9" s="9"/>
      <c r="T9" s="79" t="e">
        <f aca="true" t="shared" si="2" ref="T9:T17">D9-R9</f>
        <v>#VALUE!</v>
      </c>
    </row>
    <row r="10" spans="1:20" ht="21" customHeight="1">
      <c r="A10" s="473"/>
      <c r="B10" s="466" t="s">
        <v>24</v>
      </c>
      <c r="C10" s="8" t="s">
        <v>0</v>
      </c>
      <c r="D10" s="69">
        <v>39172</v>
      </c>
      <c r="E10" s="69">
        <v>4949</v>
      </c>
      <c r="F10" s="69">
        <v>2100</v>
      </c>
      <c r="G10" s="69">
        <v>3122</v>
      </c>
      <c r="H10" s="69">
        <v>3030</v>
      </c>
      <c r="I10" s="69">
        <v>3948</v>
      </c>
      <c r="J10" s="69">
        <v>3110</v>
      </c>
      <c r="K10" s="69">
        <v>2917</v>
      </c>
      <c r="L10" s="69">
        <v>3711</v>
      </c>
      <c r="M10" s="69">
        <v>2650</v>
      </c>
      <c r="N10" s="69">
        <v>2897</v>
      </c>
      <c r="O10" s="69">
        <v>3339</v>
      </c>
      <c r="P10" s="69">
        <v>2460</v>
      </c>
      <c r="Q10" s="69">
        <v>939</v>
      </c>
      <c r="R10" s="18">
        <f t="shared" si="1"/>
        <v>39172</v>
      </c>
      <c r="S10" s="9"/>
      <c r="T10" s="79">
        <f t="shared" si="2"/>
        <v>0</v>
      </c>
    </row>
    <row r="11" spans="1:20" ht="21" customHeight="1">
      <c r="A11" s="473"/>
      <c r="B11" s="466"/>
      <c r="C11" s="10" t="s">
        <v>14</v>
      </c>
      <c r="D11" s="70" t="s">
        <v>294</v>
      </c>
      <c r="E11" s="70">
        <v>1126</v>
      </c>
      <c r="F11" s="70">
        <v>2772</v>
      </c>
      <c r="G11" s="70">
        <v>4352</v>
      </c>
      <c r="H11" s="70">
        <v>3201</v>
      </c>
      <c r="I11" s="70">
        <v>2822</v>
      </c>
      <c r="J11" s="70">
        <v>2521</v>
      </c>
      <c r="K11" s="70">
        <v>2400</v>
      </c>
      <c r="L11" s="70">
        <v>3286</v>
      </c>
      <c r="M11" s="70">
        <v>4830</v>
      </c>
      <c r="N11" s="70">
        <v>1877</v>
      </c>
      <c r="O11" s="70">
        <v>3570</v>
      </c>
      <c r="P11" s="70">
        <v>4456</v>
      </c>
      <c r="Q11" s="70">
        <v>1213</v>
      </c>
      <c r="R11" s="23">
        <f t="shared" si="1"/>
        <v>38426</v>
      </c>
      <c r="S11" s="9"/>
      <c r="T11" s="79" t="e">
        <f t="shared" si="2"/>
        <v>#VALUE!</v>
      </c>
    </row>
    <row r="12" spans="1:20" ht="21" customHeight="1">
      <c r="A12" s="475"/>
      <c r="B12" s="466" t="s">
        <v>34</v>
      </c>
      <c r="C12" s="8" t="s">
        <v>0</v>
      </c>
      <c r="D12" s="69">
        <v>1506</v>
      </c>
      <c r="E12" s="69">
        <v>240</v>
      </c>
      <c r="F12" s="69">
        <v>40</v>
      </c>
      <c r="G12" s="69">
        <v>40</v>
      </c>
      <c r="H12" s="69">
        <v>240</v>
      </c>
      <c r="I12" s="69">
        <v>40</v>
      </c>
      <c r="J12" s="69">
        <v>40</v>
      </c>
      <c r="K12" s="69">
        <v>440</v>
      </c>
      <c r="L12" s="69">
        <v>40</v>
      </c>
      <c r="M12" s="69">
        <v>40</v>
      </c>
      <c r="N12" s="69">
        <v>226</v>
      </c>
      <c r="O12" s="69">
        <v>40</v>
      </c>
      <c r="P12" s="69">
        <v>40</v>
      </c>
      <c r="Q12" s="69">
        <v>40</v>
      </c>
      <c r="R12" s="18">
        <f t="shared" si="1"/>
        <v>1506</v>
      </c>
      <c r="S12" s="9"/>
      <c r="T12" s="79">
        <f t="shared" si="2"/>
        <v>0</v>
      </c>
    </row>
    <row r="13" spans="1:20" ht="21" customHeight="1">
      <c r="A13" s="475"/>
      <c r="B13" s="466"/>
      <c r="C13" s="10" t="s">
        <v>14</v>
      </c>
      <c r="D13" s="70" t="s">
        <v>294</v>
      </c>
      <c r="E13" s="70"/>
      <c r="F13" s="70">
        <v>26</v>
      </c>
      <c r="G13" s="70"/>
      <c r="H13" s="70">
        <v>26</v>
      </c>
      <c r="I13" s="70">
        <v>160</v>
      </c>
      <c r="J13" s="70">
        <v>301</v>
      </c>
      <c r="K13" s="70"/>
      <c r="L13" s="70"/>
      <c r="M13" s="70">
        <v>31</v>
      </c>
      <c r="N13" s="70"/>
      <c r="O13" s="70">
        <v>140</v>
      </c>
      <c r="P13" s="70">
        <v>53</v>
      </c>
      <c r="Q13" s="70">
        <v>143</v>
      </c>
      <c r="R13" s="23">
        <f t="shared" si="1"/>
        <v>880</v>
      </c>
      <c r="S13" s="9"/>
      <c r="T13" s="79" t="e">
        <f t="shared" si="2"/>
        <v>#VALUE!</v>
      </c>
    </row>
    <row r="14" spans="1:20" ht="21" customHeight="1">
      <c r="A14" s="473"/>
      <c r="B14" s="466" t="s">
        <v>209</v>
      </c>
      <c r="C14" s="8" t="s">
        <v>0</v>
      </c>
      <c r="D14" s="69">
        <v>666</v>
      </c>
      <c r="E14" s="69">
        <v>222</v>
      </c>
      <c r="F14" s="69">
        <v>0</v>
      </c>
      <c r="G14" s="69">
        <v>0</v>
      </c>
      <c r="H14" s="69">
        <v>222</v>
      </c>
      <c r="I14" s="69">
        <v>0</v>
      </c>
      <c r="J14" s="69">
        <v>0</v>
      </c>
      <c r="K14" s="69">
        <v>222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18">
        <f t="shared" si="1"/>
        <v>666</v>
      </c>
      <c r="S14" s="9"/>
      <c r="T14" s="79">
        <f t="shared" si="2"/>
        <v>0</v>
      </c>
    </row>
    <row r="15" spans="1:20" ht="21" customHeight="1">
      <c r="A15" s="464"/>
      <c r="B15" s="466"/>
      <c r="C15" s="10" t="s">
        <v>14</v>
      </c>
      <c r="D15" s="70" t="s">
        <v>294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3">
        <f t="shared" si="1"/>
        <v>0</v>
      </c>
      <c r="S15" s="9"/>
      <c r="T15" s="79" t="e">
        <f t="shared" si="2"/>
        <v>#VALUE!</v>
      </c>
    </row>
    <row r="16" spans="1:20" ht="21" customHeight="1">
      <c r="A16" s="454" t="s">
        <v>28</v>
      </c>
      <c r="B16" s="455"/>
      <c r="C16" s="8" t="s">
        <v>0</v>
      </c>
      <c r="D16" s="18">
        <f>D8</f>
        <v>41344</v>
      </c>
      <c r="E16" s="18">
        <f aca="true" t="shared" si="3" ref="E16:Q17">E8</f>
        <v>5411</v>
      </c>
      <c r="F16" s="18">
        <f t="shared" si="3"/>
        <v>2140</v>
      </c>
      <c r="G16" s="18">
        <f t="shared" si="3"/>
        <v>3162</v>
      </c>
      <c r="H16" s="18">
        <f t="shared" si="3"/>
        <v>3492</v>
      </c>
      <c r="I16" s="18">
        <f t="shared" si="3"/>
        <v>3988</v>
      </c>
      <c r="J16" s="18">
        <f t="shared" si="3"/>
        <v>3150</v>
      </c>
      <c r="K16" s="18">
        <f t="shared" si="3"/>
        <v>3579</v>
      </c>
      <c r="L16" s="18">
        <f t="shared" si="3"/>
        <v>3751</v>
      </c>
      <c r="M16" s="18">
        <f t="shared" si="3"/>
        <v>2690</v>
      </c>
      <c r="N16" s="18">
        <f t="shared" si="3"/>
        <v>3123</v>
      </c>
      <c r="O16" s="18">
        <f t="shared" si="3"/>
        <v>3379</v>
      </c>
      <c r="P16" s="18">
        <f t="shared" si="3"/>
        <v>2500</v>
      </c>
      <c r="Q16" s="18">
        <f t="shared" si="3"/>
        <v>979</v>
      </c>
      <c r="R16" s="18">
        <f t="shared" si="1"/>
        <v>41344</v>
      </c>
      <c r="S16" s="9"/>
      <c r="T16" s="79">
        <f t="shared" si="2"/>
        <v>0</v>
      </c>
    </row>
    <row r="17" spans="1:20" ht="21" customHeight="1">
      <c r="A17" s="456"/>
      <c r="B17" s="457"/>
      <c r="C17" s="12" t="s">
        <v>14</v>
      </c>
      <c r="D17" s="25" t="s">
        <v>270</v>
      </c>
      <c r="E17" s="25">
        <f>E9</f>
        <v>1126</v>
      </c>
      <c r="F17" s="25">
        <f t="shared" si="3"/>
        <v>2798</v>
      </c>
      <c r="G17" s="25">
        <f t="shared" si="3"/>
        <v>4352</v>
      </c>
      <c r="H17" s="25">
        <f t="shared" si="3"/>
        <v>3227</v>
      </c>
      <c r="I17" s="25">
        <f t="shared" si="3"/>
        <v>2982</v>
      </c>
      <c r="J17" s="25">
        <f t="shared" si="3"/>
        <v>2822</v>
      </c>
      <c r="K17" s="25">
        <f t="shared" si="3"/>
        <v>2400</v>
      </c>
      <c r="L17" s="25">
        <f t="shared" si="3"/>
        <v>3286</v>
      </c>
      <c r="M17" s="25">
        <f t="shared" si="3"/>
        <v>4861</v>
      </c>
      <c r="N17" s="25">
        <f t="shared" si="3"/>
        <v>1877</v>
      </c>
      <c r="O17" s="25">
        <f t="shared" si="3"/>
        <v>3710</v>
      </c>
      <c r="P17" s="25">
        <f t="shared" si="3"/>
        <v>4509</v>
      </c>
      <c r="Q17" s="25">
        <f t="shared" si="3"/>
        <v>1356</v>
      </c>
      <c r="R17" s="25">
        <f t="shared" si="1"/>
        <v>39306</v>
      </c>
      <c r="S17" s="9"/>
      <c r="T17" s="79" t="e">
        <f t="shared" si="2"/>
        <v>#VALUE!</v>
      </c>
    </row>
    <row r="18" spans="1:18" ht="13.5">
      <c r="A18" s="306" t="s">
        <v>16</v>
      </c>
      <c r="B18" s="307"/>
      <c r="C18" s="312" t="s">
        <v>406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4"/>
    </row>
    <row r="19" spans="1:18" ht="13.5">
      <c r="A19" s="308"/>
      <c r="B19" s="309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</row>
    <row r="20" spans="1:18" ht="13.5">
      <c r="A20" s="308"/>
      <c r="B20" s="309"/>
      <c r="C20" s="315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7"/>
    </row>
    <row r="21" spans="1:18" ht="13.5">
      <c r="A21" s="308"/>
      <c r="B21" s="309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7"/>
    </row>
    <row r="22" spans="1:18" ht="13.5">
      <c r="A22" s="308"/>
      <c r="B22" s="309"/>
      <c r="C22" s="318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20"/>
    </row>
    <row r="23" spans="1:18" ht="13.5">
      <c r="A23" s="308"/>
      <c r="B23" s="309"/>
      <c r="C23" s="321" t="s">
        <v>407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</row>
    <row r="24" spans="1:18" ht="13.5">
      <c r="A24" s="308"/>
      <c r="B24" s="309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18" ht="13.5">
      <c r="A25" s="308"/>
      <c r="B25" s="309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13.5">
      <c r="A26" s="308"/>
      <c r="B26" s="309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</row>
    <row r="27" spans="1:18" ht="13.5">
      <c r="A27" s="310"/>
      <c r="B27" s="31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</sheetData>
  <sheetProtection/>
  <mergeCells count="35">
    <mergeCell ref="A14:A15"/>
    <mergeCell ref="A6:B7"/>
    <mergeCell ref="A8:B9"/>
    <mergeCell ref="A10:A11"/>
    <mergeCell ref="B14:B15"/>
    <mergeCell ref="B10:B11"/>
    <mergeCell ref="A12:A13"/>
    <mergeCell ref="A18:B27"/>
    <mergeCell ref="C18:R22"/>
    <mergeCell ref="C23:R27"/>
    <mergeCell ref="A16:B17"/>
    <mergeCell ref="A2:B2"/>
    <mergeCell ref="I4:I5"/>
    <mergeCell ref="K3:M3"/>
    <mergeCell ref="N3:Q3"/>
    <mergeCell ref="R3:R5"/>
    <mergeCell ref="G4:G5"/>
    <mergeCell ref="A3:B5"/>
    <mergeCell ref="C3:C5"/>
    <mergeCell ref="D3:D5"/>
    <mergeCell ref="E3:G3"/>
    <mergeCell ref="H3:J3"/>
    <mergeCell ref="B12:B13"/>
    <mergeCell ref="H4:H5"/>
    <mergeCell ref="J4:J5"/>
    <mergeCell ref="A1:R1"/>
    <mergeCell ref="Q4:Q5"/>
    <mergeCell ref="K4:K5"/>
    <mergeCell ref="L4:L5"/>
    <mergeCell ref="M4:M5"/>
    <mergeCell ref="N4:N5"/>
    <mergeCell ref="O4:O5"/>
    <mergeCell ref="P4:P5"/>
    <mergeCell ref="E4:E5"/>
    <mergeCell ref="F4:F5"/>
  </mergeCells>
  <dataValidations count="1">
    <dataValidation allowBlank="1" showInputMessage="1" showErrorMessage="1" imeMode="off" sqref="D7:R17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65"/>
  <sheetViews>
    <sheetView view="pageBreakPreview" zoomScale="70" zoomScaleSheetLayoutView="70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55"/>
    </sheetView>
  </sheetViews>
  <sheetFormatPr defaultColWidth="9.140625" defaultRowHeight="15"/>
  <cols>
    <col min="1" max="1" width="3.7109375" style="63" customWidth="1"/>
    <col min="2" max="2" width="18.140625" style="63" customWidth="1"/>
    <col min="3" max="3" width="6.00390625" style="1" bestFit="1" customWidth="1"/>
    <col min="4" max="4" width="11.00390625" style="1" bestFit="1" customWidth="1"/>
    <col min="5" max="17" width="9.57421875" style="1" customWidth="1"/>
    <col min="18" max="18" width="11.00390625" style="1" customWidth="1"/>
    <col min="19" max="19" width="14.421875" style="1" bestFit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59" customFormat="1" ht="21.75" customHeight="1">
      <c r="A2" s="500" t="s">
        <v>410</v>
      </c>
      <c r="B2" s="500"/>
      <c r="C2" s="56" t="s">
        <v>269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 t="s">
        <v>89</v>
      </c>
      <c r="S2" s="58"/>
      <c r="T2" s="81"/>
    </row>
    <row r="3" spans="1:20" s="60" customFormat="1" ht="14.25">
      <c r="A3" s="526" t="s">
        <v>90</v>
      </c>
      <c r="B3" s="527"/>
      <c r="C3" s="516" t="s">
        <v>91</v>
      </c>
      <c r="D3" s="517" t="s">
        <v>92</v>
      </c>
      <c r="E3" s="518" t="s">
        <v>93</v>
      </c>
      <c r="F3" s="519"/>
      <c r="G3" s="519"/>
      <c r="H3" s="518" t="s">
        <v>18</v>
      </c>
      <c r="I3" s="519"/>
      <c r="J3" s="519"/>
      <c r="K3" s="518" t="s">
        <v>19</v>
      </c>
      <c r="L3" s="519"/>
      <c r="M3" s="519"/>
      <c r="N3" s="518" t="s">
        <v>20</v>
      </c>
      <c r="O3" s="519"/>
      <c r="P3" s="519"/>
      <c r="Q3" s="519"/>
      <c r="R3" s="517" t="s">
        <v>94</v>
      </c>
      <c r="T3" s="82"/>
    </row>
    <row r="4" spans="1:20" s="60" customFormat="1" ht="14.25">
      <c r="A4" s="526"/>
      <c r="B4" s="527"/>
      <c r="C4" s="516"/>
      <c r="D4" s="521"/>
      <c r="E4" s="516" t="s">
        <v>95</v>
      </c>
      <c r="F4" s="516" t="s">
        <v>2</v>
      </c>
      <c r="G4" s="516" t="s">
        <v>3</v>
      </c>
      <c r="H4" s="516" t="s">
        <v>4</v>
      </c>
      <c r="I4" s="516" t="s">
        <v>5</v>
      </c>
      <c r="J4" s="516" t="s">
        <v>6</v>
      </c>
      <c r="K4" s="516" t="s">
        <v>7</v>
      </c>
      <c r="L4" s="516" t="s">
        <v>8</v>
      </c>
      <c r="M4" s="516" t="s">
        <v>9</v>
      </c>
      <c r="N4" s="516" t="s">
        <v>10</v>
      </c>
      <c r="O4" s="516" t="s">
        <v>11</v>
      </c>
      <c r="P4" s="516" t="s">
        <v>12</v>
      </c>
      <c r="Q4" s="518" t="s">
        <v>15</v>
      </c>
      <c r="R4" s="521"/>
      <c r="T4" s="82"/>
    </row>
    <row r="5" spans="1:20" s="60" customFormat="1" ht="12.75" customHeight="1">
      <c r="A5" s="528"/>
      <c r="B5" s="529"/>
      <c r="C5" s="517"/>
      <c r="D5" s="521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20"/>
      <c r="R5" s="521"/>
      <c r="T5" s="82"/>
    </row>
    <row r="6" spans="1:18" ht="20.25" customHeight="1">
      <c r="A6" s="469" t="s">
        <v>255</v>
      </c>
      <c r="B6" s="48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25" customHeight="1">
      <c r="A7" s="483"/>
      <c r="B7" s="48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</row>
    <row r="8" spans="1:20" s="60" customFormat="1" ht="20.25" customHeight="1">
      <c r="A8" s="522" t="s">
        <v>210</v>
      </c>
      <c r="B8" s="524"/>
      <c r="C8" s="71" t="s">
        <v>96</v>
      </c>
      <c r="D8" s="64">
        <f aca="true" t="shared" si="0" ref="D8:Q9">SUM(D10,D12,D14,D16)</f>
        <v>730797</v>
      </c>
      <c r="E8" s="64">
        <f t="shared" si="0"/>
        <v>533681</v>
      </c>
      <c r="F8" s="64">
        <f t="shared" si="0"/>
        <v>3073</v>
      </c>
      <c r="G8" s="64">
        <f t="shared" si="0"/>
        <v>7353</v>
      </c>
      <c r="H8" s="64">
        <f t="shared" si="0"/>
        <v>19450</v>
      </c>
      <c r="I8" s="64">
        <f t="shared" si="0"/>
        <v>5623</v>
      </c>
      <c r="J8" s="64">
        <f t="shared" si="0"/>
        <v>6403</v>
      </c>
      <c r="K8" s="64">
        <f t="shared" si="0"/>
        <v>53213</v>
      </c>
      <c r="L8" s="64">
        <f t="shared" si="0"/>
        <v>8379</v>
      </c>
      <c r="M8" s="64">
        <f t="shared" si="0"/>
        <v>10466</v>
      </c>
      <c r="N8" s="64">
        <f t="shared" si="0"/>
        <v>19967</v>
      </c>
      <c r="O8" s="64">
        <f t="shared" si="0"/>
        <v>9856</v>
      </c>
      <c r="P8" s="64">
        <f t="shared" si="0"/>
        <v>14803</v>
      </c>
      <c r="Q8" s="64">
        <f t="shared" si="0"/>
        <v>38530</v>
      </c>
      <c r="R8" s="64">
        <f aca="true" t="shared" si="1" ref="R8:R31">SUM(E8:Q8)</f>
        <v>730797</v>
      </c>
      <c r="S8" s="61"/>
      <c r="T8" s="82">
        <f>D8-R8</f>
        <v>0</v>
      </c>
    </row>
    <row r="9" spans="1:20" s="60" customFormat="1" ht="20.25" customHeight="1">
      <c r="A9" s="522"/>
      <c r="B9" s="524"/>
      <c r="C9" s="72" t="s">
        <v>97</v>
      </c>
      <c r="D9" s="73" t="s">
        <v>75</v>
      </c>
      <c r="E9" s="73">
        <f t="shared" si="0"/>
        <v>174691</v>
      </c>
      <c r="F9" s="73">
        <f t="shared" si="0"/>
        <v>284048</v>
      </c>
      <c r="G9" s="73">
        <f t="shared" si="0"/>
        <v>40942</v>
      </c>
      <c r="H9" s="73">
        <f t="shared" si="0"/>
        <v>16461</v>
      </c>
      <c r="I9" s="73">
        <f t="shared" si="0"/>
        <v>8478</v>
      </c>
      <c r="J9" s="73">
        <f t="shared" si="0"/>
        <v>7452</v>
      </c>
      <c r="K9" s="73">
        <f t="shared" si="0"/>
        <v>42724</v>
      </c>
      <c r="L9" s="73">
        <f t="shared" si="0"/>
        <v>34919</v>
      </c>
      <c r="M9" s="73">
        <f t="shared" si="0"/>
        <v>16942</v>
      </c>
      <c r="N9" s="73">
        <f t="shared" si="0"/>
        <v>14679</v>
      </c>
      <c r="O9" s="73">
        <f t="shared" si="0"/>
        <v>17491</v>
      </c>
      <c r="P9" s="73">
        <f t="shared" si="0"/>
        <v>14252</v>
      </c>
      <c r="Q9" s="73">
        <f t="shared" si="0"/>
        <v>55817</v>
      </c>
      <c r="R9" s="73">
        <f t="shared" si="1"/>
        <v>728896</v>
      </c>
      <c r="S9" s="61"/>
      <c r="T9" s="82" t="e">
        <f aca="true" t="shared" si="2" ref="T9:T55">D9-R9</f>
        <v>#VALUE!</v>
      </c>
    </row>
    <row r="10" spans="1:33" s="60" customFormat="1" ht="20.25" customHeight="1">
      <c r="A10" s="530"/>
      <c r="B10" s="532" t="s">
        <v>98</v>
      </c>
      <c r="C10" s="74" t="s">
        <v>96</v>
      </c>
      <c r="D10" s="69">
        <v>98004</v>
      </c>
      <c r="E10" s="69">
        <v>96</v>
      </c>
      <c r="F10" s="69">
        <v>3073</v>
      </c>
      <c r="G10" s="69">
        <v>7331</v>
      </c>
      <c r="H10" s="69">
        <v>6418</v>
      </c>
      <c r="I10" s="69">
        <v>5541</v>
      </c>
      <c r="J10" s="69">
        <v>6374</v>
      </c>
      <c r="K10" s="69">
        <v>7944</v>
      </c>
      <c r="L10" s="69">
        <v>8375</v>
      </c>
      <c r="M10" s="69">
        <v>10454</v>
      </c>
      <c r="N10" s="69">
        <v>10413</v>
      </c>
      <c r="O10" s="69">
        <v>9852</v>
      </c>
      <c r="P10" s="69">
        <v>14786</v>
      </c>
      <c r="Q10" s="69">
        <v>7347</v>
      </c>
      <c r="R10" s="64">
        <f t="shared" si="1"/>
        <v>98004</v>
      </c>
      <c r="S10" s="61"/>
      <c r="T10" s="82">
        <f t="shared" si="2"/>
        <v>0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2" s="60" customFormat="1" ht="20.25" customHeight="1">
      <c r="A11" s="531"/>
      <c r="B11" s="524"/>
      <c r="C11" s="75" t="s">
        <v>97</v>
      </c>
      <c r="D11" s="70" t="s">
        <v>294</v>
      </c>
      <c r="E11" s="70">
        <v>220</v>
      </c>
      <c r="F11" s="70">
        <v>2372</v>
      </c>
      <c r="G11" s="70">
        <v>5374</v>
      </c>
      <c r="H11" s="70">
        <v>10440</v>
      </c>
      <c r="I11" s="70">
        <v>4808</v>
      </c>
      <c r="J11" s="70">
        <v>4873</v>
      </c>
      <c r="K11" s="70">
        <v>8310</v>
      </c>
      <c r="L11" s="70">
        <v>8205</v>
      </c>
      <c r="M11" s="70">
        <v>9913</v>
      </c>
      <c r="N11" s="70">
        <v>8631</v>
      </c>
      <c r="O11" s="70">
        <v>9829</v>
      </c>
      <c r="P11" s="70">
        <v>11465</v>
      </c>
      <c r="Q11" s="70">
        <v>12063</v>
      </c>
      <c r="R11" s="73">
        <f t="shared" si="1"/>
        <v>96503</v>
      </c>
      <c r="S11" s="61"/>
      <c r="T11" s="82" t="e">
        <f t="shared" si="2"/>
        <v>#VALUE!</v>
      </c>
      <c r="AF11" s="61"/>
    </row>
    <row r="12" spans="1:20" s="62" customFormat="1" ht="20.25" customHeight="1">
      <c r="A12" s="522"/>
      <c r="B12" s="524" t="s">
        <v>139</v>
      </c>
      <c r="C12" s="76" t="s">
        <v>96</v>
      </c>
      <c r="D12" s="69">
        <v>623660</v>
      </c>
      <c r="E12" s="69">
        <v>525785</v>
      </c>
      <c r="F12" s="69">
        <v>0</v>
      </c>
      <c r="G12" s="69">
        <v>0</v>
      </c>
      <c r="H12" s="69">
        <v>13032</v>
      </c>
      <c r="I12" s="69">
        <v>0</v>
      </c>
      <c r="J12" s="69">
        <v>0</v>
      </c>
      <c r="K12" s="69">
        <v>44116</v>
      </c>
      <c r="L12" s="69">
        <v>0</v>
      </c>
      <c r="M12" s="69">
        <v>0</v>
      </c>
      <c r="N12" s="69">
        <v>9550</v>
      </c>
      <c r="O12" s="69">
        <v>0</v>
      </c>
      <c r="P12" s="69">
        <v>0</v>
      </c>
      <c r="Q12" s="69">
        <v>31177</v>
      </c>
      <c r="R12" s="64">
        <f t="shared" si="1"/>
        <v>623660</v>
      </c>
      <c r="S12" s="61"/>
      <c r="T12" s="82">
        <f t="shared" si="2"/>
        <v>0</v>
      </c>
    </row>
    <row r="13" spans="1:20" s="60" customFormat="1" ht="20.25" customHeight="1">
      <c r="A13" s="522"/>
      <c r="B13" s="524"/>
      <c r="C13" s="75" t="s">
        <v>97</v>
      </c>
      <c r="D13" s="70" t="s">
        <v>294</v>
      </c>
      <c r="E13" s="70">
        <v>166470</v>
      </c>
      <c r="F13" s="70">
        <v>281676</v>
      </c>
      <c r="G13" s="70">
        <v>35554</v>
      </c>
      <c r="H13" s="70">
        <v>6019</v>
      </c>
      <c r="I13" s="70">
        <v>3594</v>
      </c>
      <c r="J13" s="70">
        <v>2579</v>
      </c>
      <c r="K13" s="70">
        <v>34401</v>
      </c>
      <c r="L13" s="70">
        <v>26709</v>
      </c>
      <c r="M13" s="70">
        <v>7024</v>
      </c>
      <c r="N13" s="70">
        <v>5265</v>
      </c>
      <c r="O13" s="70">
        <v>7662</v>
      </c>
      <c r="P13" s="70">
        <v>2787</v>
      </c>
      <c r="Q13" s="70">
        <v>43629</v>
      </c>
      <c r="R13" s="73">
        <f t="shared" si="1"/>
        <v>623369</v>
      </c>
      <c r="S13" s="61"/>
      <c r="T13" s="82" t="e">
        <f t="shared" si="2"/>
        <v>#VALUE!</v>
      </c>
    </row>
    <row r="14" spans="1:20" s="60" customFormat="1" ht="20.25" customHeight="1">
      <c r="A14" s="522"/>
      <c r="B14" s="525" t="s">
        <v>140</v>
      </c>
      <c r="C14" s="71" t="s">
        <v>96</v>
      </c>
      <c r="D14" s="69">
        <v>8949</v>
      </c>
      <c r="E14" s="69">
        <v>7800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1149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4">
        <f t="shared" si="1"/>
        <v>8949</v>
      </c>
      <c r="S14" s="61"/>
      <c r="T14" s="82">
        <f t="shared" si="2"/>
        <v>0</v>
      </c>
    </row>
    <row r="15" spans="1:20" s="60" customFormat="1" ht="20.25" customHeight="1">
      <c r="A15" s="522"/>
      <c r="B15" s="532"/>
      <c r="C15" s="75" t="s">
        <v>97</v>
      </c>
      <c r="D15" s="70" t="s">
        <v>294</v>
      </c>
      <c r="E15" s="70">
        <v>8001</v>
      </c>
      <c r="F15" s="70"/>
      <c r="G15" s="70"/>
      <c r="H15" s="70"/>
      <c r="I15" s="70">
        <v>30</v>
      </c>
      <c r="J15" s="70"/>
      <c r="K15" s="70"/>
      <c r="L15" s="70"/>
      <c r="M15" s="70"/>
      <c r="N15" s="70">
        <v>773</v>
      </c>
      <c r="O15" s="70"/>
      <c r="P15" s="70"/>
      <c r="Q15" s="70">
        <v>116</v>
      </c>
      <c r="R15" s="73">
        <f t="shared" si="1"/>
        <v>8920</v>
      </c>
      <c r="S15" s="61"/>
      <c r="T15" s="82" t="e">
        <f t="shared" si="2"/>
        <v>#VALUE!</v>
      </c>
    </row>
    <row r="16" spans="1:20" s="60" customFormat="1" ht="20.25" customHeight="1">
      <c r="A16" s="522"/>
      <c r="B16" s="524" t="s">
        <v>99</v>
      </c>
      <c r="C16" s="71" t="s">
        <v>96</v>
      </c>
      <c r="D16" s="69">
        <v>184</v>
      </c>
      <c r="E16" s="69">
        <v>0</v>
      </c>
      <c r="F16" s="69">
        <v>0</v>
      </c>
      <c r="G16" s="69">
        <v>22</v>
      </c>
      <c r="H16" s="69">
        <v>0</v>
      </c>
      <c r="I16" s="69">
        <v>82</v>
      </c>
      <c r="J16" s="69">
        <v>29</v>
      </c>
      <c r="K16" s="69">
        <v>4</v>
      </c>
      <c r="L16" s="69">
        <v>4</v>
      </c>
      <c r="M16" s="69">
        <v>12</v>
      </c>
      <c r="N16" s="69">
        <v>4</v>
      </c>
      <c r="O16" s="69">
        <v>4</v>
      </c>
      <c r="P16" s="69">
        <v>17</v>
      </c>
      <c r="Q16" s="69">
        <v>6</v>
      </c>
      <c r="R16" s="64">
        <f t="shared" si="1"/>
        <v>184</v>
      </c>
      <c r="S16" s="61"/>
      <c r="T16" s="82">
        <f t="shared" si="2"/>
        <v>0</v>
      </c>
    </row>
    <row r="17" spans="1:20" s="60" customFormat="1" ht="20.25" customHeight="1">
      <c r="A17" s="523"/>
      <c r="B17" s="525"/>
      <c r="C17" s="77" t="s">
        <v>97</v>
      </c>
      <c r="D17" s="198" t="s">
        <v>294</v>
      </c>
      <c r="E17" s="70"/>
      <c r="F17" s="70"/>
      <c r="G17" s="70">
        <v>14</v>
      </c>
      <c r="H17" s="70">
        <v>2</v>
      </c>
      <c r="I17" s="70">
        <v>46</v>
      </c>
      <c r="J17" s="70"/>
      <c r="K17" s="70">
        <v>13</v>
      </c>
      <c r="L17" s="70">
        <v>5</v>
      </c>
      <c r="M17" s="70">
        <v>5</v>
      </c>
      <c r="N17" s="70">
        <v>10</v>
      </c>
      <c r="O17" s="70"/>
      <c r="P17" s="70"/>
      <c r="Q17" s="70">
        <v>9</v>
      </c>
      <c r="R17" s="73">
        <f t="shared" si="1"/>
        <v>104</v>
      </c>
      <c r="S17" s="61"/>
      <c r="T17" s="82" t="e">
        <f t="shared" si="2"/>
        <v>#VALUE!</v>
      </c>
    </row>
    <row r="18" spans="1:20" s="60" customFormat="1" ht="20.25" customHeight="1">
      <c r="A18" s="522" t="s">
        <v>211</v>
      </c>
      <c r="B18" s="524"/>
      <c r="C18" s="71" t="s">
        <v>96</v>
      </c>
      <c r="D18" s="64">
        <f>SUM(D20)</f>
        <v>6286.9</v>
      </c>
      <c r="E18" s="64">
        <f aca="true" t="shared" si="3" ref="E18:Q19">SUM(E20)</f>
        <v>824</v>
      </c>
      <c r="F18" s="64">
        <f t="shared" si="3"/>
        <v>790.9</v>
      </c>
      <c r="G18" s="64">
        <f t="shared" si="3"/>
        <v>664</v>
      </c>
      <c r="H18" s="64">
        <f t="shared" si="3"/>
        <v>664</v>
      </c>
      <c r="I18" s="64">
        <f t="shared" si="3"/>
        <v>664</v>
      </c>
      <c r="J18" s="64">
        <f t="shared" si="3"/>
        <v>664</v>
      </c>
      <c r="K18" s="64">
        <f t="shared" si="3"/>
        <v>702</v>
      </c>
      <c r="L18" s="64">
        <f t="shared" si="3"/>
        <v>264</v>
      </c>
      <c r="M18" s="64">
        <f t="shared" si="3"/>
        <v>264</v>
      </c>
      <c r="N18" s="64">
        <f t="shared" si="3"/>
        <v>264</v>
      </c>
      <c r="O18" s="64">
        <f t="shared" si="3"/>
        <v>264</v>
      </c>
      <c r="P18" s="64">
        <f t="shared" si="3"/>
        <v>258</v>
      </c>
      <c r="Q18" s="64">
        <f t="shared" si="3"/>
        <v>0</v>
      </c>
      <c r="R18" s="64">
        <f t="shared" si="1"/>
        <v>6286.9</v>
      </c>
      <c r="S18" s="61"/>
      <c r="T18" s="82">
        <f t="shared" si="2"/>
        <v>0</v>
      </c>
    </row>
    <row r="19" spans="1:20" s="60" customFormat="1" ht="20.25" customHeight="1">
      <c r="A19" s="522"/>
      <c r="B19" s="524"/>
      <c r="C19" s="72" t="s">
        <v>97</v>
      </c>
      <c r="D19" s="73" t="s">
        <v>75</v>
      </c>
      <c r="E19" s="73">
        <f t="shared" si="3"/>
        <v>0</v>
      </c>
      <c r="F19" s="73">
        <f t="shared" si="3"/>
        <v>437</v>
      </c>
      <c r="G19" s="73">
        <f t="shared" si="3"/>
        <v>417</v>
      </c>
      <c r="H19" s="73">
        <f t="shared" si="3"/>
        <v>688</v>
      </c>
      <c r="I19" s="73">
        <f t="shared" si="3"/>
        <v>490</v>
      </c>
      <c r="J19" s="73">
        <f t="shared" si="3"/>
        <v>660</v>
      </c>
      <c r="K19" s="73">
        <f t="shared" si="3"/>
        <v>569</v>
      </c>
      <c r="L19" s="73">
        <f t="shared" si="3"/>
        <v>611</v>
      </c>
      <c r="M19" s="73">
        <f t="shared" si="3"/>
        <v>544</v>
      </c>
      <c r="N19" s="73">
        <f t="shared" si="3"/>
        <v>410</v>
      </c>
      <c r="O19" s="73">
        <f t="shared" si="3"/>
        <v>697</v>
      </c>
      <c r="P19" s="73">
        <f t="shared" si="3"/>
        <v>410</v>
      </c>
      <c r="Q19" s="73">
        <f t="shared" si="3"/>
        <v>190</v>
      </c>
      <c r="R19" s="73">
        <f t="shared" si="1"/>
        <v>6123</v>
      </c>
      <c r="S19" s="61"/>
      <c r="T19" s="82" t="e">
        <f t="shared" si="2"/>
        <v>#VALUE!</v>
      </c>
    </row>
    <row r="20" spans="1:20" s="62" customFormat="1" ht="20.25" customHeight="1">
      <c r="A20" s="530"/>
      <c r="B20" s="532" t="s">
        <v>137</v>
      </c>
      <c r="C20" s="78" t="s">
        <v>96</v>
      </c>
      <c r="D20" s="69">
        <v>6286.9</v>
      </c>
      <c r="E20" s="69">
        <v>824</v>
      </c>
      <c r="F20" s="69">
        <v>790.9</v>
      </c>
      <c r="G20" s="69">
        <v>664</v>
      </c>
      <c r="H20" s="69">
        <v>664</v>
      </c>
      <c r="I20" s="69">
        <v>664</v>
      </c>
      <c r="J20" s="69">
        <v>664</v>
      </c>
      <c r="K20" s="69">
        <v>702</v>
      </c>
      <c r="L20" s="69">
        <v>264</v>
      </c>
      <c r="M20" s="69">
        <v>264</v>
      </c>
      <c r="N20" s="69">
        <v>264</v>
      </c>
      <c r="O20" s="69">
        <v>264</v>
      </c>
      <c r="P20" s="69">
        <v>258</v>
      </c>
      <c r="Q20" s="69">
        <v>0</v>
      </c>
      <c r="R20" s="64">
        <f t="shared" si="1"/>
        <v>6286.9</v>
      </c>
      <c r="S20" s="61"/>
      <c r="T20" s="82">
        <f t="shared" si="2"/>
        <v>0</v>
      </c>
    </row>
    <row r="21" spans="1:20" s="60" customFormat="1" ht="20.25" customHeight="1">
      <c r="A21" s="533"/>
      <c r="B21" s="525"/>
      <c r="C21" s="77" t="s">
        <v>97</v>
      </c>
      <c r="D21" s="198" t="s">
        <v>294</v>
      </c>
      <c r="E21" s="70"/>
      <c r="F21" s="70">
        <v>437</v>
      </c>
      <c r="G21" s="70">
        <v>417</v>
      </c>
      <c r="H21" s="70">
        <v>688</v>
      </c>
      <c r="I21" s="70">
        <v>490</v>
      </c>
      <c r="J21" s="70">
        <v>660</v>
      </c>
      <c r="K21" s="70">
        <v>569</v>
      </c>
      <c r="L21" s="70">
        <v>611</v>
      </c>
      <c r="M21" s="70">
        <v>544</v>
      </c>
      <c r="N21" s="70">
        <v>410</v>
      </c>
      <c r="O21" s="70">
        <v>697</v>
      </c>
      <c r="P21" s="70">
        <v>410</v>
      </c>
      <c r="Q21" s="70">
        <v>190</v>
      </c>
      <c r="R21" s="73">
        <f t="shared" si="1"/>
        <v>6123</v>
      </c>
      <c r="S21" s="61"/>
      <c r="T21" s="82" t="e">
        <f t="shared" si="2"/>
        <v>#VALUE!</v>
      </c>
    </row>
    <row r="22" spans="1:20" s="60" customFormat="1" ht="20.25" customHeight="1">
      <c r="A22" s="537" t="s">
        <v>212</v>
      </c>
      <c r="B22" s="538"/>
      <c r="C22" s="71" t="s">
        <v>96</v>
      </c>
      <c r="D22" s="64">
        <f>SUM(D24,D26,D28,D30,,D32,D34,D36,D38,D40)</f>
        <v>3107969</v>
      </c>
      <c r="E22" s="64">
        <f>SUM(E24,E26,E28,E30,,E32,E34,E36,E38,E40)</f>
        <v>25714</v>
      </c>
      <c r="F22" s="64">
        <f aca="true" t="shared" si="4" ref="F22:Q22">SUM(F24,F26,F28,F30,,F32,F34,F36,F38,F40)</f>
        <v>266465</v>
      </c>
      <c r="G22" s="64">
        <f t="shared" si="4"/>
        <v>315356</v>
      </c>
      <c r="H22" s="64">
        <f t="shared" si="4"/>
        <v>250619</v>
      </c>
      <c r="I22" s="64">
        <f t="shared" si="4"/>
        <v>258965</v>
      </c>
      <c r="J22" s="64">
        <f t="shared" si="4"/>
        <v>248055</v>
      </c>
      <c r="K22" s="64">
        <f t="shared" si="4"/>
        <v>229962</v>
      </c>
      <c r="L22" s="64">
        <f t="shared" si="4"/>
        <v>251824</v>
      </c>
      <c r="M22" s="64">
        <f t="shared" si="4"/>
        <v>277311</v>
      </c>
      <c r="N22" s="64">
        <f t="shared" si="4"/>
        <v>267083</v>
      </c>
      <c r="O22" s="64">
        <f t="shared" si="4"/>
        <v>232684</v>
      </c>
      <c r="P22" s="64">
        <f t="shared" si="4"/>
        <v>256814</v>
      </c>
      <c r="Q22" s="64">
        <f t="shared" si="4"/>
        <v>227117</v>
      </c>
      <c r="R22" s="64">
        <f t="shared" si="1"/>
        <v>3107969</v>
      </c>
      <c r="S22" s="61"/>
      <c r="T22" s="82">
        <f t="shared" si="2"/>
        <v>0</v>
      </c>
    </row>
    <row r="23" spans="1:20" s="60" customFormat="1" ht="20.25" customHeight="1">
      <c r="A23" s="539"/>
      <c r="B23" s="540"/>
      <c r="C23" s="72" t="s">
        <v>97</v>
      </c>
      <c r="D23" s="73" t="s">
        <v>75</v>
      </c>
      <c r="E23" s="73">
        <f>SUM(E25,E27,E29,E31,E33,E35,E37,E39,E41)</f>
        <v>20346</v>
      </c>
      <c r="F23" s="73">
        <f aca="true" t="shared" si="5" ref="F23:Q23">SUM(F25,F27,F29,F31,F33,F35,F37,F39,F41)</f>
        <v>206892</v>
      </c>
      <c r="G23" s="73">
        <f t="shared" si="5"/>
        <v>250048</v>
      </c>
      <c r="H23" s="73">
        <f t="shared" si="5"/>
        <v>242874</v>
      </c>
      <c r="I23" s="73">
        <f t="shared" si="5"/>
        <v>253968</v>
      </c>
      <c r="J23" s="73">
        <f t="shared" si="5"/>
        <v>228631</v>
      </c>
      <c r="K23" s="73">
        <f t="shared" si="5"/>
        <v>249159</v>
      </c>
      <c r="L23" s="73">
        <f t="shared" si="5"/>
        <v>272055</v>
      </c>
      <c r="M23" s="73">
        <f t="shared" si="5"/>
        <v>263417</v>
      </c>
      <c r="N23" s="73">
        <f t="shared" si="5"/>
        <v>255966</v>
      </c>
      <c r="O23" s="73">
        <f t="shared" si="5"/>
        <v>268914</v>
      </c>
      <c r="P23" s="73">
        <f t="shared" si="5"/>
        <v>278968</v>
      </c>
      <c r="Q23" s="73">
        <f t="shared" si="5"/>
        <v>276741</v>
      </c>
      <c r="R23" s="73">
        <f t="shared" si="1"/>
        <v>3067979</v>
      </c>
      <c r="S23" s="61"/>
      <c r="T23" s="82" t="e">
        <f t="shared" si="2"/>
        <v>#VALUE!</v>
      </c>
    </row>
    <row r="24" spans="1:20" s="62" customFormat="1" ht="20.25" customHeight="1">
      <c r="A24" s="530"/>
      <c r="B24" s="532" t="s">
        <v>98</v>
      </c>
      <c r="C24" s="78" t="s">
        <v>96</v>
      </c>
      <c r="D24" s="69">
        <v>296471</v>
      </c>
      <c r="E24" s="69">
        <v>2938</v>
      </c>
      <c r="F24" s="69">
        <v>17856</v>
      </c>
      <c r="G24" s="69">
        <v>25099</v>
      </c>
      <c r="H24" s="69">
        <v>26776</v>
      </c>
      <c r="I24" s="69">
        <v>20347</v>
      </c>
      <c r="J24" s="69">
        <v>16575</v>
      </c>
      <c r="K24" s="69">
        <v>16864</v>
      </c>
      <c r="L24" s="69">
        <v>20186</v>
      </c>
      <c r="M24" s="69">
        <v>31202</v>
      </c>
      <c r="N24" s="69">
        <v>21550</v>
      </c>
      <c r="O24" s="69">
        <v>34399</v>
      </c>
      <c r="P24" s="69">
        <v>40954</v>
      </c>
      <c r="Q24" s="69">
        <v>21725</v>
      </c>
      <c r="R24" s="64">
        <f t="shared" si="1"/>
        <v>296471</v>
      </c>
      <c r="S24" s="61"/>
      <c r="T24" s="82">
        <f t="shared" si="2"/>
        <v>0</v>
      </c>
    </row>
    <row r="25" spans="1:20" s="60" customFormat="1" ht="20.25" customHeight="1">
      <c r="A25" s="531"/>
      <c r="B25" s="524"/>
      <c r="C25" s="75" t="s">
        <v>97</v>
      </c>
      <c r="D25" s="70" t="s">
        <v>294</v>
      </c>
      <c r="E25" s="70">
        <v>1056</v>
      </c>
      <c r="F25" s="70">
        <v>10356</v>
      </c>
      <c r="G25" s="70">
        <v>18644</v>
      </c>
      <c r="H25" s="70">
        <v>21599</v>
      </c>
      <c r="I25" s="70">
        <v>20320</v>
      </c>
      <c r="J25" s="70">
        <v>13330</v>
      </c>
      <c r="K25" s="70">
        <v>21079</v>
      </c>
      <c r="L25" s="70">
        <v>24878</v>
      </c>
      <c r="M25" s="70">
        <v>25749</v>
      </c>
      <c r="N25" s="70">
        <v>23467</v>
      </c>
      <c r="O25" s="70">
        <v>32060</v>
      </c>
      <c r="P25" s="70">
        <v>39430</v>
      </c>
      <c r="Q25" s="70">
        <v>36248</v>
      </c>
      <c r="R25" s="73">
        <f t="shared" si="1"/>
        <v>288216</v>
      </c>
      <c r="S25" s="61"/>
      <c r="T25" s="82" t="e">
        <f t="shared" si="2"/>
        <v>#VALUE!</v>
      </c>
    </row>
    <row r="26" spans="1:20" s="60" customFormat="1" ht="20.25" customHeight="1">
      <c r="A26" s="522"/>
      <c r="B26" s="524" t="s">
        <v>213</v>
      </c>
      <c r="C26" s="71" t="s">
        <v>96</v>
      </c>
      <c r="D26" s="69">
        <v>236449</v>
      </c>
      <c r="E26" s="69">
        <v>923</v>
      </c>
      <c r="F26" s="69">
        <v>21573</v>
      </c>
      <c r="G26" s="69">
        <v>27970</v>
      </c>
      <c r="H26" s="69">
        <v>14382</v>
      </c>
      <c r="I26" s="69">
        <v>19222</v>
      </c>
      <c r="J26" s="69">
        <v>10734</v>
      </c>
      <c r="K26" s="69">
        <v>15301</v>
      </c>
      <c r="L26" s="69">
        <v>15809</v>
      </c>
      <c r="M26" s="69">
        <v>24298</v>
      </c>
      <c r="N26" s="69">
        <v>21301</v>
      </c>
      <c r="O26" s="69">
        <v>27897</v>
      </c>
      <c r="P26" s="69">
        <v>20143</v>
      </c>
      <c r="Q26" s="69">
        <v>16896</v>
      </c>
      <c r="R26" s="64">
        <f t="shared" si="1"/>
        <v>236449</v>
      </c>
      <c r="S26" s="61"/>
      <c r="T26" s="82">
        <f t="shared" si="2"/>
        <v>0</v>
      </c>
    </row>
    <row r="27" spans="1:20" s="60" customFormat="1" ht="20.25" customHeight="1">
      <c r="A27" s="522"/>
      <c r="B27" s="524"/>
      <c r="C27" s="75" t="s">
        <v>97</v>
      </c>
      <c r="D27" s="70" t="s">
        <v>294</v>
      </c>
      <c r="E27" s="70">
        <v>916</v>
      </c>
      <c r="F27" s="70">
        <v>10194</v>
      </c>
      <c r="G27" s="70">
        <v>14751</v>
      </c>
      <c r="H27" s="70">
        <v>14904</v>
      </c>
      <c r="I27" s="70">
        <v>15947</v>
      </c>
      <c r="J27" s="70">
        <v>11565</v>
      </c>
      <c r="K27" s="70">
        <v>23148</v>
      </c>
      <c r="L27" s="70">
        <v>23054</v>
      </c>
      <c r="M27" s="70">
        <v>20248</v>
      </c>
      <c r="N27" s="70">
        <v>17088</v>
      </c>
      <c r="O27" s="70">
        <v>24494</v>
      </c>
      <c r="P27" s="70">
        <v>27582</v>
      </c>
      <c r="Q27" s="70">
        <v>29921</v>
      </c>
      <c r="R27" s="73">
        <f t="shared" si="1"/>
        <v>233812</v>
      </c>
      <c r="S27" s="61"/>
      <c r="T27" s="82" t="e">
        <f t="shared" si="2"/>
        <v>#VALUE!</v>
      </c>
    </row>
    <row r="28" spans="1:20" s="60" customFormat="1" ht="20.25" customHeight="1">
      <c r="A28" s="522"/>
      <c r="B28" s="524" t="s">
        <v>280</v>
      </c>
      <c r="C28" s="71" t="s">
        <v>96</v>
      </c>
      <c r="D28" s="69">
        <v>66885</v>
      </c>
      <c r="E28" s="69">
        <v>200</v>
      </c>
      <c r="F28" s="69">
        <v>1300</v>
      </c>
      <c r="G28" s="69">
        <v>7000</v>
      </c>
      <c r="H28" s="69">
        <v>5000</v>
      </c>
      <c r="I28" s="69">
        <v>4000</v>
      </c>
      <c r="J28" s="69">
        <v>20000</v>
      </c>
      <c r="K28" s="69">
        <v>5000</v>
      </c>
      <c r="L28" s="69">
        <v>4500</v>
      </c>
      <c r="M28" s="69">
        <v>6000</v>
      </c>
      <c r="N28" s="69">
        <v>4000</v>
      </c>
      <c r="O28" s="69">
        <v>4000</v>
      </c>
      <c r="P28" s="69">
        <v>5885</v>
      </c>
      <c r="Q28" s="69">
        <v>0</v>
      </c>
      <c r="R28" s="64">
        <f>SUM(E28:Q28)</f>
        <v>66885</v>
      </c>
      <c r="S28" s="61"/>
      <c r="T28" s="82">
        <f t="shared" si="2"/>
        <v>0</v>
      </c>
    </row>
    <row r="29" spans="1:20" s="60" customFormat="1" ht="20.25" customHeight="1">
      <c r="A29" s="522"/>
      <c r="B29" s="524"/>
      <c r="C29" s="75" t="s">
        <v>97</v>
      </c>
      <c r="D29" s="70" t="s">
        <v>294</v>
      </c>
      <c r="E29" s="70"/>
      <c r="F29" s="70"/>
      <c r="G29" s="70">
        <v>5773</v>
      </c>
      <c r="H29" s="70">
        <v>6930</v>
      </c>
      <c r="I29" s="70">
        <v>6346</v>
      </c>
      <c r="J29" s="70">
        <v>3988</v>
      </c>
      <c r="K29" s="70">
        <v>3786</v>
      </c>
      <c r="L29" s="70">
        <v>4775</v>
      </c>
      <c r="M29" s="70">
        <v>6382</v>
      </c>
      <c r="N29" s="70">
        <v>2422</v>
      </c>
      <c r="O29" s="70">
        <v>4981</v>
      </c>
      <c r="P29" s="70">
        <v>11013</v>
      </c>
      <c r="Q29" s="70">
        <v>6985</v>
      </c>
      <c r="R29" s="73">
        <f>SUM(E29:Q29)</f>
        <v>63381</v>
      </c>
      <c r="S29" s="61"/>
      <c r="T29" s="82" t="e">
        <f t="shared" si="2"/>
        <v>#VALUE!</v>
      </c>
    </row>
    <row r="30" spans="1:20" s="60" customFormat="1" ht="20.25" customHeight="1">
      <c r="A30" s="522"/>
      <c r="B30" s="524" t="s">
        <v>214</v>
      </c>
      <c r="C30" s="71" t="s">
        <v>96</v>
      </c>
      <c r="D30" s="69">
        <v>8168</v>
      </c>
      <c r="E30" s="69">
        <v>6</v>
      </c>
      <c r="F30" s="69">
        <v>783</v>
      </c>
      <c r="G30" s="69">
        <v>1306</v>
      </c>
      <c r="H30" s="69">
        <v>445</v>
      </c>
      <c r="I30" s="69">
        <v>953</v>
      </c>
      <c r="J30" s="69">
        <v>281</v>
      </c>
      <c r="K30" s="69">
        <v>351</v>
      </c>
      <c r="L30" s="69">
        <v>863</v>
      </c>
      <c r="M30" s="69">
        <v>467</v>
      </c>
      <c r="N30" s="69">
        <v>203</v>
      </c>
      <c r="O30" s="69">
        <v>724</v>
      </c>
      <c r="P30" s="69">
        <v>1576</v>
      </c>
      <c r="Q30" s="69">
        <v>210</v>
      </c>
      <c r="R30" s="64">
        <f t="shared" si="1"/>
        <v>8168</v>
      </c>
      <c r="S30" s="61"/>
      <c r="T30" s="82">
        <f t="shared" si="2"/>
        <v>0</v>
      </c>
    </row>
    <row r="31" spans="1:20" s="60" customFormat="1" ht="20.25" customHeight="1">
      <c r="A31" s="522"/>
      <c r="B31" s="524"/>
      <c r="C31" s="75" t="s">
        <v>97</v>
      </c>
      <c r="D31" s="70" t="s">
        <v>294</v>
      </c>
      <c r="E31" s="70"/>
      <c r="F31" s="70">
        <v>468</v>
      </c>
      <c r="G31" s="70">
        <v>1117</v>
      </c>
      <c r="H31" s="70">
        <v>850</v>
      </c>
      <c r="I31" s="70">
        <v>1328</v>
      </c>
      <c r="J31" s="70">
        <v>442</v>
      </c>
      <c r="K31" s="70">
        <v>309</v>
      </c>
      <c r="L31" s="70">
        <v>827</v>
      </c>
      <c r="M31" s="70">
        <v>429</v>
      </c>
      <c r="N31" s="70">
        <v>687</v>
      </c>
      <c r="O31" s="70">
        <v>847</v>
      </c>
      <c r="P31" s="70">
        <v>507</v>
      </c>
      <c r="Q31" s="70">
        <v>341</v>
      </c>
      <c r="R31" s="73">
        <f t="shared" si="1"/>
        <v>8152</v>
      </c>
      <c r="S31" s="61"/>
      <c r="T31" s="82" t="e">
        <f t="shared" si="2"/>
        <v>#VALUE!</v>
      </c>
    </row>
    <row r="32" spans="1:20" s="60" customFormat="1" ht="20.25" customHeight="1">
      <c r="A32" s="531"/>
      <c r="B32" s="524" t="s">
        <v>215</v>
      </c>
      <c r="C32" s="71" t="s">
        <v>96</v>
      </c>
      <c r="D32" s="69">
        <v>308</v>
      </c>
      <c r="E32" s="69">
        <v>308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4">
        <f aca="true" t="shared" si="6" ref="R32:R55">SUM(E32:Q32)</f>
        <v>308</v>
      </c>
      <c r="S32" s="61"/>
      <c r="T32" s="82">
        <f t="shared" si="2"/>
        <v>0</v>
      </c>
    </row>
    <row r="33" spans="1:20" s="60" customFormat="1" ht="20.25" customHeight="1">
      <c r="A33" s="531"/>
      <c r="B33" s="524"/>
      <c r="C33" s="75" t="s">
        <v>97</v>
      </c>
      <c r="D33" s="70" t="s">
        <v>294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3">
        <f t="shared" si="6"/>
        <v>0</v>
      </c>
      <c r="S33" s="61"/>
      <c r="T33" s="82" t="e">
        <f t="shared" si="2"/>
        <v>#VALUE!</v>
      </c>
    </row>
    <row r="34" spans="1:20" s="62" customFormat="1" ht="20.25" customHeight="1">
      <c r="A34" s="531"/>
      <c r="B34" s="524" t="s">
        <v>140</v>
      </c>
      <c r="C34" s="76" t="s">
        <v>96</v>
      </c>
      <c r="D34" s="69">
        <v>2497262</v>
      </c>
      <c r="E34" s="69">
        <v>21188</v>
      </c>
      <c r="F34" s="69">
        <v>224935</v>
      </c>
      <c r="G34" s="69">
        <v>253960</v>
      </c>
      <c r="H34" s="69">
        <v>203980</v>
      </c>
      <c r="I34" s="69">
        <v>214086</v>
      </c>
      <c r="J34" s="69">
        <v>200465</v>
      </c>
      <c r="K34" s="69">
        <v>192335</v>
      </c>
      <c r="L34" s="69">
        <v>210090</v>
      </c>
      <c r="M34" s="69">
        <v>215098</v>
      </c>
      <c r="N34" s="69">
        <v>219746</v>
      </c>
      <c r="O34" s="69">
        <v>165612</v>
      </c>
      <c r="P34" s="69">
        <v>187481</v>
      </c>
      <c r="Q34" s="69">
        <v>188286</v>
      </c>
      <c r="R34" s="64">
        <f t="shared" si="6"/>
        <v>2497262</v>
      </c>
      <c r="S34" s="61"/>
      <c r="T34" s="82">
        <f t="shared" si="2"/>
        <v>0</v>
      </c>
    </row>
    <row r="35" spans="1:20" s="60" customFormat="1" ht="20.25" customHeight="1">
      <c r="A35" s="531"/>
      <c r="B35" s="524"/>
      <c r="C35" s="75" t="s">
        <v>97</v>
      </c>
      <c r="D35" s="70" t="s">
        <v>294</v>
      </c>
      <c r="E35" s="70">
        <v>18374</v>
      </c>
      <c r="F35" s="70">
        <v>185818</v>
      </c>
      <c r="G35" s="70">
        <v>209623</v>
      </c>
      <c r="H35" s="70">
        <v>198462</v>
      </c>
      <c r="I35" s="70">
        <v>209980</v>
      </c>
      <c r="J35" s="70">
        <v>199092</v>
      </c>
      <c r="K35" s="70">
        <v>200659</v>
      </c>
      <c r="L35" s="70">
        <v>218363</v>
      </c>
      <c r="M35" s="70">
        <v>210442</v>
      </c>
      <c r="N35" s="70">
        <v>212190</v>
      </c>
      <c r="O35" s="70">
        <v>206434</v>
      </c>
      <c r="P35" s="70">
        <v>200101</v>
      </c>
      <c r="Q35" s="70">
        <v>202750</v>
      </c>
      <c r="R35" s="73">
        <f t="shared" si="6"/>
        <v>2472288</v>
      </c>
      <c r="S35" s="61"/>
      <c r="T35" s="82" t="e">
        <f t="shared" si="2"/>
        <v>#VALUE!</v>
      </c>
    </row>
    <row r="36" spans="1:20" s="60" customFormat="1" ht="20.25" customHeight="1">
      <c r="A36" s="522"/>
      <c r="B36" s="524" t="s">
        <v>99</v>
      </c>
      <c r="C36" s="71" t="s">
        <v>96</v>
      </c>
      <c r="D36" s="69">
        <v>2275</v>
      </c>
      <c r="E36" s="69">
        <v>0</v>
      </c>
      <c r="F36" s="69">
        <v>18</v>
      </c>
      <c r="G36" s="69">
        <v>21</v>
      </c>
      <c r="H36" s="69">
        <v>36</v>
      </c>
      <c r="I36" s="69">
        <v>357</v>
      </c>
      <c r="J36" s="69">
        <v>0</v>
      </c>
      <c r="K36" s="69">
        <v>111</v>
      </c>
      <c r="L36" s="69">
        <v>376</v>
      </c>
      <c r="M36" s="69">
        <v>246</v>
      </c>
      <c r="N36" s="69">
        <v>283</v>
      </c>
      <c r="O36" s="69">
        <v>52</v>
      </c>
      <c r="P36" s="69">
        <v>775</v>
      </c>
      <c r="Q36" s="69">
        <v>0</v>
      </c>
      <c r="R36" s="64">
        <f t="shared" si="6"/>
        <v>2275</v>
      </c>
      <c r="S36" s="61"/>
      <c r="T36" s="82">
        <f t="shared" si="2"/>
        <v>0</v>
      </c>
    </row>
    <row r="37" spans="1:20" s="60" customFormat="1" ht="20.25" customHeight="1">
      <c r="A37" s="522"/>
      <c r="B37" s="524"/>
      <c r="C37" s="75" t="s">
        <v>97</v>
      </c>
      <c r="D37" s="70" t="s">
        <v>294</v>
      </c>
      <c r="E37" s="70"/>
      <c r="F37" s="70">
        <v>56</v>
      </c>
      <c r="G37" s="70">
        <v>140</v>
      </c>
      <c r="H37" s="70">
        <v>129</v>
      </c>
      <c r="I37" s="70">
        <v>47</v>
      </c>
      <c r="J37" s="70">
        <v>214</v>
      </c>
      <c r="K37" s="70">
        <v>178</v>
      </c>
      <c r="L37" s="70">
        <v>158</v>
      </c>
      <c r="M37" s="70">
        <v>167</v>
      </c>
      <c r="N37" s="70">
        <v>112</v>
      </c>
      <c r="O37" s="70">
        <v>98</v>
      </c>
      <c r="P37" s="70">
        <v>335</v>
      </c>
      <c r="Q37" s="70">
        <v>496</v>
      </c>
      <c r="R37" s="73">
        <f t="shared" si="6"/>
        <v>2130</v>
      </c>
      <c r="S37" s="61"/>
      <c r="T37" s="82" t="e">
        <f t="shared" si="2"/>
        <v>#VALUE!</v>
      </c>
    </row>
    <row r="38" spans="1:20" s="60" customFormat="1" ht="20.25" customHeight="1">
      <c r="A38" s="531"/>
      <c r="B38" s="524" t="s">
        <v>216</v>
      </c>
      <c r="C38" s="71" t="s">
        <v>96</v>
      </c>
      <c r="D38" s="69">
        <v>114</v>
      </c>
      <c r="E38" s="69">
        <v>114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4">
        <f t="shared" si="6"/>
        <v>114</v>
      </c>
      <c r="S38" s="61"/>
      <c r="T38" s="82">
        <f t="shared" si="2"/>
        <v>0</v>
      </c>
    </row>
    <row r="39" spans="1:20" s="60" customFormat="1" ht="20.25" customHeight="1">
      <c r="A39" s="531"/>
      <c r="B39" s="524"/>
      <c r="C39" s="75" t="s">
        <v>97</v>
      </c>
      <c r="D39" s="70" t="s">
        <v>294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3">
        <f t="shared" si="6"/>
        <v>0</v>
      </c>
      <c r="S39" s="61"/>
      <c r="T39" s="82" t="e">
        <f t="shared" si="2"/>
        <v>#VALUE!</v>
      </c>
    </row>
    <row r="40" spans="1:20" s="60" customFormat="1" ht="20.25" customHeight="1">
      <c r="A40" s="522"/>
      <c r="B40" s="524" t="s">
        <v>217</v>
      </c>
      <c r="C40" s="71" t="s">
        <v>96</v>
      </c>
      <c r="D40" s="69">
        <v>37</v>
      </c>
      <c r="E40" s="69">
        <v>37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4">
        <f t="shared" si="6"/>
        <v>37</v>
      </c>
      <c r="S40" s="61"/>
      <c r="T40" s="82">
        <f t="shared" si="2"/>
        <v>0</v>
      </c>
    </row>
    <row r="41" spans="1:20" s="60" customFormat="1" ht="20.25" customHeight="1">
      <c r="A41" s="523"/>
      <c r="B41" s="525"/>
      <c r="C41" s="77" t="s">
        <v>97</v>
      </c>
      <c r="D41" s="70" t="s">
        <v>294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3">
        <f t="shared" si="6"/>
        <v>0</v>
      </c>
      <c r="S41" s="61"/>
      <c r="T41" s="82" t="e">
        <f t="shared" si="2"/>
        <v>#VALUE!</v>
      </c>
    </row>
    <row r="42" spans="1:20" s="60" customFormat="1" ht="20.25" customHeight="1">
      <c r="A42" s="523" t="s">
        <v>218</v>
      </c>
      <c r="B42" s="525"/>
      <c r="C42" s="71" t="s">
        <v>96</v>
      </c>
      <c r="D42" s="64">
        <f>SUM(D44)</f>
        <v>19459</v>
      </c>
      <c r="E42" s="64">
        <f aca="true" t="shared" si="7" ref="E42:Q43">SUM(E44)</f>
        <v>5444</v>
      </c>
      <c r="F42" s="64">
        <f t="shared" si="7"/>
        <v>3277</v>
      </c>
      <c r="G42" s="64">
        <f t="shared" si="7"/>
        <v>1721</v>
      </c>
      <c r="H42" s="64">
        <f t="shared" si="7"/>
        <v>2046</v>
      </c>
      <c r="I42" s="64">
        <f t="shared" si="7"/>
        <v>1537</v>
      </c>
      <c r="J42" s="64">
        <f t="shared" si="7"/>
        <v>1110</v>
      </c>
      <c r="K42" s="64">
        <f t="shared" si="7"/>
        <v>879</v>
      </c>
      <c r="L42" s="64">
        <f t="shared" si="7"/>
        <v>942</v>
      </c>
      <c r="M42" s="64">
        <f t="shared" si="7"/>
        <v>1412</v>
      </c>
      <c r="N42" s="64">
        <f t="shared" si="7"/>
        <v>575</v>
      </c>
      <c r="O42" s="64">
        <f t="shared" si="7"/>
        <v>206</v>
      </c>
      <c r="P42" s="64">
        <f t="shared" si="7"/>
        <v>222</v>
      </c>
      <c r="Q42" s="64">
        <f t="shared" si="7"/>
        <v>88</v>
      </c>
      <c r="R42" s="64">
        <f t="shared" si="6"/>
        <v>19459</v>
      </c>
      <c r="S42" s="61"/>
      <c r="T42" s="82">
        <f t="shared" si="2"/>
        <v>0</v>
      </c>
    </row>
    <row r="43" spans="1:20" s="60" customFormat="1" ht="20.25" customHeight="1">
      <c r="A43" s="541"/>
      <c r="B43" s="532"/>
      <c r="C43" s="72" t="s">
        <v>97</v>
      </c>
      <c r="D43" s="73" t="s">
        <v>75</v>
      </c>
      <c r="E43" s="73">
        <f t="shared" si="7"/>
        <v>1</v>
      </c>
      <c r="F43" s="73">
        <f t="shared" si="7"/>
        <v>416</v>
      </c>
      <c r="G43" s="73">
        <f t="shared" si="7"/>
        <v>1036</v>
      </c>
      <c r="H43" s="73">
        <f t="shared" si="7"/>
        <v>1461</v>
      </c>
      <c r="I43" s="73">
        <f t="shared" si="7"/>
        <v>5132</v>
      </c>
      <c r="J43" s="73">
        <f t="shared" si="7"/>
        <v>1771</v>
      </c>
      <c r="K43" s="73">
        <f t="shared" si="7"/>
        <v>649</v>
      </c>
      <c r="L43" s="73">
        <f t="shared" si="7"/>
        <v>1259</v>
      </c>
      <c r="M43" s="73">
        <f t="shared" si="7"/>
        <v>2479</v>
      </c>
      <c r="N43" s="73">
        <f t="shared" si="7"/>
        <v>1493</v>
      </c>
      <c r="O43" s="73">
        <f t="shared" si="7"/>
        <v>1004</v>
      </c>
      <c r="P43" s="73">
        <f t="shared" si="7"/>
        <v>3051</v>
      </c>
      <c r="Q43" s="73">
        <f t="shared" si="7"/>
        <v>2855</v>
      </c>
      <c r="R43" s="73">
        <f t="shared" si="6"/>
        <v>22607</v>
      </c>
      <c r="S43" s="61"/>
      <c r="T43" s="82" t="e">
        <f t="shared" si="2"/>
        <v>#VALUE!</v>
      </c>
    </row>
    <row r="44" spans="1:20" s="62" customFormat="1" ht="20.25" customHeight="1">
      <c r="A44" s="534"/>
      <c r="B44" s="535" t="s">
        <v>219</v>
      </c>
      <c r="C44" s="78" t="s">
        <v>96</v>
      </c>
      <c r="D44" s="69">
        <v>19459</v>
      </c>
      <c r="E44" s="69">
        <v>5444</v>
      </c>
      <c r="F44" s="69">
        <v>3277</v>
      </c>
      <c r="G44" s="69">
        <v>1721</v>
      </c>
      <c r="H44" s="69">
        <v>2046</v>
      </c>
      <c r="I44" s="69">
        <v>1537</v>
      </c>
      <c r="J44" s="69">
        <v>1110</v>
      </c>
      <c r="K44" s="69">
        <v>879</v>
      </c>
      <c r="L44" s="69">
        <v>942</v>
      </c>
      <c r="M44" s="69">
        <v>1412</v>
      </c>
      <c r="N44" s="69">
        <v>575</v>
      </c>
      <c r="O44" s="69">
        <v>206</v>
      </c>
      <c r="P44" s="69">
        <v>222</v>
      </c>
      <c r="Q44" s="69">
        <v>88</v>
      </c>
      <c r="R44" s="64">
        <f t="shared" si="6"/>
        <v>19459</v>
      </c>
      <c r="S44" s="61"/>
      <c r="T44" s="82">
        <f t="shared" si="2"/>
        <v>0</v>
      </c>
    </row>
    <row r="45" spans="1:20" s="60" customFormat="1" ht="20.25" customHeight="1">
      <c r="A45" s="536"/>
      <c r="B45" s="536"/>
      <c r="C45" s="77" t="s">
        <v>97</v>
      </c>
      <c r="D45" s="70" t="s">
        <v>294</v>
      </c>
      <c r="E45" s="70">
        <v>1</v>
      </c>
      <c r="F45" s="70">
        <v>416</v>
      </c>
      <c r="G45" s="70">
        <v>1036</v>
      </c>
      <c r="H45" s="70">
        <v>1461</v>
      </c>
      <c r="I45" s="70">
        <v>5132</v>
      </c>
      <c r="J45" s="70">
        <v>1771</v>
      </c>
      <c r="K45" s="70">
        <v>649</v>
      </c>
      <c r="L45" s="70">
        <v>1259</v>
      </c>
      <c r="M45" s="70">
        <v>2479</v>
      </c>
      <c r="N45" s="70">
        <v>1493</v>
      </c>
      <c r="O45" s="70">
        <v>1004</v>
      </c>
      <c r="P45" s="70">
        <v>3051</v>
      </c>
      <c r="Q45" s="70">
        <v>2855</v>
      </c>
      <c r="R45" s="73">
        <f t="shared" si="6"/>
        <v>22607</v>
      </c>
      <c r="S45" s="61"/>
      <c r="T45" s="82" t="e">
        <f t="shared" si="2"/>
        <v>#VALUE!</v>
      </c>
    </row>
    <row r="46" spans="1:20" s="60" customFormat="1" ht="20.25" customHeight="1">
      <c r="A46" s="523" t="s">
        <v>220</v>
      </c>
      <c r="B46" s="542"/>
      <c r="C46" s="71" t="s">
        <v>96</v>
      </c>
      <c r="D46" s="64">
        <f>SUM(D48,D50,D52)</f>
        <v>36511</v>
      </c>
      <c r="E46" s="64">
        <f aca="true" t="shared" si="8" ref="E46:Q47">SUM(E48,E50,E52)</f>
        <v>1316</v>
      </c>
      <c r="F46" s="64">
        <f t="shared" si="8"/>
        <v>1228</v>
      </c>
      <c r="G46" s="64">
        <f t="shared" si="8"/>
        <v>1898</v>
      </c>
      <c r="H46" s="64">
        <f t="shared" si="8"/>
        <v>2474</v>
      </c>
      <c r="I46" s="64">
        <f t="shared" si="8"/>
        <v>2530</v>
      </c>
      <c r="J46" s="64">
        <f t="shared" si="8"/>
        <v>2281</v>
      </c>
      <c r="K46" s="64">
        <f t="shared" si="8"/>
        <v>2473</v>
      </c>
      <c r="L46" s="64">
        <f t="shared" si="8"/>
        <v>3139</v>
      </c>
      <c r="M46" s="64">
        <f t="shared" si="8"/>
        <v>4454</v>
      </c>
      <c r="N46" s="64">
        <f t="shared" si="8"/>
        <v>3107</v>
      </c>
      <c r="O46" s="64">
        <f t="shared" si="8"/>
        <v>3001</v>
      </c>
      <c r="P46" s="64">
        <f t="shared" si="8"/>
        <v>6118</v>
      </c>
      <c r="Q46" s="64">
        <f t="shared" si="8"/>
        <v>2492</v>
      </c>
      <c r="R46" s="64">
        <f t="shared" si="6"/>
        <v>36511</v>
      </c>
      <c r="S46" s="61"/>
      <c r="T46" s="82">
        <f t="shared" si="2"/>
        <v>0</v>
      </c>
    </row>
    <row r="47" spans="1:20" s="60" customFormat="1" ht="20.25" customHeight="1">
      <c r="A47" s="543"/>
      <c r="B47" s="544"/>
      <c r="C47" s="72" t="s">
        <v>97</v>
      </c>
      <c r="D47" s="73" t="s">
        <v>75</v>
      </c>
      <c r="E47" s="73">
        <f t="shared" si="8"/>
        <v>359</v>
      </c>
      <c r="F47" s="73">
        <f t="shared" si="8"/>
        <v>2612</v>
      </c>
      <c r="G47" s="73">
        <f t="shared" si="8"/>
        <v>2007</v>
      </c>
      <c r="H47" s="73">
        <f t="shared" si="8"/>
        <v>2789</v>
      </c>
      <c r="I47" s="73">
        <f t="shared" si="8"/>
        <v>2565</v>
      </c>
      <c r="J47" s="73">
        <f>SUM(J49,J51,J53)</f>
        <v>1598</v>
      </c>
      <c r="K47" s="73">
        <f t="shared" si="8"/>
        <v>2117</v>
      </c>
      <c r="L47" s="73">
        <f t="shared" si="8"/>
        <v>4213</v>
      </c>
      <c r="M47" s="73">
        <f t="shared" si="8"/>
        <v>3813</v>
      </c>
      <c r="N47" s="73">
        <f t="shared" si="8"/>
        <v>3317</v>
      </c>
      <c r="O47" s="73">
        <f t="shared" si="8"/>
        <v>2628</v>
      </c>
      <c r="P47" s="73">
        <f t="shared" si="8"/>
        <v>4606</v>
      </c>
      <c r="Q47" s="73">
        <f t="shared" si="8"/>
        <v>2138</v>
      </c>
      <c r="R47" s="73">
        <f t="shared" si="6"/>
        <v>34762</v>
      </c>
      <c r="S47" s="61"/>
      <c r="T47" s="82" t="e">
        <f t="shared" si="2"/>
        <v>#VALUE!</v>
      </c>
    </row>
    <row r="48" spans="1:20" s="60" customFormat="1" ht="20.25" customHeight="1">
      <c r="A48" s="534"/>
      <c r="B48" s="535" t="s">
        <v>98</v>
      </c>
      <c r="C48" s="74" t="s">
        <v>96</v>
      </c>
      <c r="D48" s="69">
        <v>1386</v>
      </c>
      <c r="E48" s="69">
        <v>0</v>
      </c>
      <c r="F48" s="69">
        <v>64</v>
      </c>
      <c r="G48" s="69">
        <v>25</v>
      </c>
      <c r="H48" s="69">
        <v>130</v>
      </c>
      <c r="I48" s="69">
        <v>27</v>
      </c>
      <c r="J48" s="69">
        <v>54</v>
      </c>
      <c r="K48" s="69">
        <v>62</v>
      </c>
      <c r="L48" s="69">
        <v>156</v>
      </c>
      <c r="M48" s="69">
        <v>249</v>
      </c>
      <c r="N48" s="69">
        <v>167</v>
      </c>
      <c r="O48" s="69">
        <v>185</v>
      </c>
      <c r="P48" s="69">
        <v>267</v>
      </c>
      <c r="Q48" s="69">
        <v>0</v>
      </c>
      <c r="R48" s="64">
        <f t="shared" si="6"/>
        <v>1386</v>
      </c>
      <c r="S48" s="61"/>
      <c r="T48" s="82">
        <f t="shared" si="2"/>
        <v>0</v>
      </c>
    </row>
    <row r="49" spans="1:20" s="60" customFormat="1" ht="20.25" customHeight="1">
      <c r="A49" s="534"/>
      <c r="B49" s="536"/>
      <c r="C49" s="75" t="s">
        <v>97</v>
      </c>
      <c r="D49" s="70" t="s">
        <v>294</v>
      </c>
      <c r="E49" s="70"/>
      <c r="F49" s="70">
        <v>52</v>
      </c>
      <c r="G49" s="70">
        <v>46</v>
      </c>
      <c r="H49" s="70">
        <v>78</v>
      </c>
      <c r="I49" s="70">
        <v>153</v>
      </c>
      <c r="J49" s="70">
        <v>4</v>
      </c>
      <c r="K49" s="70">
        <v>36</v>
      </c>
      <c r="L49" s="70">
        <v>402</v>
      </c>
      <c r="M49" s="70">
        <v>83</v>
      </c>
      <c r="N49" s="70">
        <v>22</v>
      </c>
      <c r="O49" s="70">
        <v>178</v>
      </c>
      <c r="P49" s="70">
        <v>255</v>
      </c>
      <c r="Q49" s="70">
        <v>20</v>
      </c>
      <c r="R49" s="73">
        <f t="shared" si="6"/>
        <v>1329</v>
      </c>
      <c r="S49" s="61"/>
      <c r="T49" s="82" t="e">
        <f t="shared" si="2"/>
        <v>#VALUE!</v>
      </c>
    </row>
    <row r="50" spans="1:20" s="62" customFormat="1" ht="20.25" customHeight="1">
      <c r="A50" s="534"/>
      <c r="B50" s="535" t="s">
        <v>221</v>
      </c>
      <c r="C50" s="76" t="s">
        <v>96</v>
      </c>
      <c r="D50" s="69">
        <v>31373</v>
      </c>
      <c r="E50" s="69">
        <v>56</v>
      </c>
      <c r="F50" s="69">
        <v>1164</v>
      </c>
      <c r="G50" s="69">
        <v>1873</v>
      </c>
      <c r="H50" s="69">
        <v>2344</v>
      </c>
      <c r="I50" s="69">
        <v>2503</v>
      </c>
      <c r="J50" s="69">
        <v>2227</v>
      </c>
      <c r="K50" s="69">
        <v>2411</v>
      </c>
      <c r="L50" s="69">
        <v>2983</v>
      </c>
      <c r="M50" s="69">
        <v>4205</v>
      </c>
      <c r="N50" s="69">
        <v>2940</v>
      </c>
      <c r="O50" s="69">
        <v>2816</v>
      </c>
      <c r="P50" s="69">
        <v>5851</v>
      </c>
      <c r="Q50" s="69">
        <v>0</v>
      </c>
      <c r="R50" s="64">
        <f t="shared" si="6"/>
        <v>31373</v>
      </c>
      <c r="S50" s="61"/>
      <c r="T50" s="82">
        <f t="shared" si="2"/>
        <v>0</v>
      </c>
    </row>
    <row r="51" spans="1:20" s="60" customFormat="1" ht="20.25" customHeight="1">
      <c r="A51" s="534"/>
      <c r="B51" s="536"/>
      <c r="C51" s="75" t="s">
        <v>97</v>
      </c>
      <c r="D51" s="70" t="s">
        <v>294</v>
      </c>
      <c r="E51" s="70">
        <v>43</v>
      </c>
      <c r="F51" s="70">
        <v>1859</v>
      </c>
      <c r="G51" s="70">
        <v>1676</v>
      </c>
      <c r="H51" s="70">
        <v>2711</v>
      </c>
      <c r="I51" s="70">
        <v>2412</v>
      </c>
      <c r="J51" s="70">
        <v>1594</v>
      </c>
      <c r="K51" s="70">
        <v>2078</v>
      </c>
      <c r="L51" s="70">
        <v>3811</v>
      </c>
      <c r="M51" s="70">
        <v>3730</v>
      </c>
      <c r="N51" s="70">
        <v>3295</v>
      </c>
      <c r="O51" s="70">
        <v>2450</v>
      </c>
      <c r="P51" s="70">
        <v>4351</v>
      </c>
      <c r="Q51" s="70">
        <v>1892</v>
      </c>
      <c r="R51" s="73">
        <f t="shared" si="6"/>
        <v>31902</v>
      </c>
      <c r="S51" s="61"/>
      <c r="T51" s="82" t="e">
        <f t="shared" si="2"/>
        <v>#VALUE!</v>
      </c>
    </row>
    <row r="52" spans="1:20" s="60" customFormat="1" ht="20.25" customHeight="1">
      <c r="A52" s="534"/>
      <c r="B52" s="545" t="s">
        <v>139</v>
      </c>
      <c r="C52" s="71" t="s">
        <v>96</v>
      </c>
      <c r="D52" s="69">
        <v>3752</v>
      </c>
      <c r="E52" s="69">
        <v>1260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2492</v>
      </c>
      <c r="R52" s="64">
        <f t="shared" si="6"/>
        <v>3752</v>
      </c>
      <c r="S52" s="61"/>
      <c r="T52" s="82">
        <f t="shared" si="2"/>
        <v>0</v>
      </c>
    </row>
    <row r="53" spans="1:20" s="60" customFormat="1" ht="20.25" customHeight="1">
      <c r="A53" s="536"/>
      <c r="B53" s="545"/>
      <c r="C53" s="75" t="s">
        <v>97</v>
      </c>
      <c r="D53" s="70" t="s">
        <v>294</v>
      </c>
      <c r="E53" s="70">
        <v>316</v>
      </c>
      <c r="F53" s="70">
        <v>701</v>
      </c>
      <c r="G53" s="70">
        <v>285</v>
      </c>
      <c r="H53" s="70"/>
      <c r="I53" s="70"/>
      <c r="J53" s="70"/>
      <c r="K53" s="70">
        <v>3</v>
      </c>
      <c r="L53" s="70"/>
      <c r="M53" s="70"/>
      <c r="N53" s="70"/>
      <c r="O53" s="70"/>
      <c r="P53" s="70"/>
      <c r="Q53" s="70">
        <v>226</v>
      </c>
      <c r="R53" s="73">
        <f t="shared" si="6"/>
        <v>1531</v>
      </c>
      <c r="S53" s="61"/>
      <c r="T53" s="82" t="e">
        <f t="shared" si="2"/>
        <v>#VALUE!</v>
      </c>
    </row>
    <row r="54" spans="1:20" s="60" customFormat="1" ht="20.25" customHeight="1">
      <c r="A54" s="528" t="s">
        <v>101</v>
      </c>
      <c r="B54" s="529"/>
      <c r="C54" s="71" t="s">
        <v>96</v>
      </c>
      <c r="D54" s="64">
        <f aca="true" t="shared" si="9" ref="D54:Q55">SUM(D8,D18,D22,D42,D46)</f>
        <v>3901022.9</v>
      </c>
      <c r="E54" s="64">
        <f t="shared" si="9"/>
        <v>566979</v>
      </c>
      <c r="F54" s="64">
        <f t="shared" si="9"/>
        <v>274833.9</v>
      </c>
      <c r="G54" s="64">
        <f t="shared" si="9"/>
        <v>326992</v>
      </c>
      <c r="H54" s="64">
        <f t="shared" si="9"/>
        <v>275253</v>
      </c>
      <c r="I54" s="64">
        <f t="shared" si="9"/>
        <v>269319</v>
      </c>
      <c r="J54" s="64">
        <f t="shared" si="9"/>
        <v>258513</v>
      </c>
      <c r="K54" s="64">
        <f t="shared" si="9"/>
        <v>287229</v>
      </c>
      <c r="L54" s="64">
        <f t="shared" si="9"/>
        <v>264548</v>
      </c>
      <c r="M54" s="64">
        <f t="shared" si="9"/>
        <v>293907</v>
      </c>
      <c r="N54" s="64">
        <f t="shared" si="9"/>
        <v>290996</v>
      </c>
      <c r="O54" s="64">
        <f t="shared" si="9"/>
        <v>246011</v>
      </c>
      <c r="P54" s="64">
        <f t="shared" si="9"/>
        <v>278215</v>
      </c>
      <c r="Q54" s="64">
        <f t="shared" si="9"/>
        <v>268227</v>
      </c>
      <c r="R54" s="64">
        <f t="shared" si="6"/>
        <v>3901022.9</v>
      </c>
      <c r="S54" s="61"/>
      <c r="T54" s="82">
        <f t="shared" si="2"/>
        <v>0</v>
      </c>
    </row>
    <row r="55" spans="1:20" s="60" customFormat="1" ht="20.25" customHeight="1">
      <c r="A55" s="546"/>
      <c r="B55" s="547"/>
      <c r="C55" s="72" t="s">
        <v>97</v>
      </c>
      <c r="D55" s="73" t="s">
        <v>75</v>
      </c>
      <c r="E55" s="73">
        <f t="shared" si="9"/>
        <v>195397</v>
      </c>
      <c r="F55" s="73">
        <f t="shared" si="9"/>
        <v>494405</v>
      </c>
      <c r="G55" s="73">
        <f t="shared" si="9"/>
        <v>294450</v>
      </c>
      <c r="H55" s="73">
        <f t="shared" si="9"/>
        <v>264273</v>
      </c>
      <c r="I55" s="73">
        <f t="shared" si="9"/>
        <v>270633</v>
      </c>
      <c r="J55" s="73">
        <f t="shared" si="9"/>
        <v>240112</v>
      </c>
      <c r="K55" s="73">
        <f t="shared" si="9"/>
        <v>295218</v>
      </c>
      <c r="L55" s="73">
        <f t="shared" si="9"/>
        <v>313057</v>
      </c>
      <c r="M55" s="73">
        <f t="shared" si="9"/>
        <v>287195</v>
      </c>
      <c r="N55" s="73">
        <f t="shared" si="9"/>
        <v>275865</v>
      </c>
      <c r="O55" s="73">
        <f t="shared" si="9"/>
        <v>290734</v>
      </c>
      <c r="P55" s="73">
        <f t="shared" si="9"/>
        <v>301287</v>
      </c>
      <c r="Q55" s="73">
        <f t="shared" si="9"/>
        <v>337741</v>
      </c>
      <c r="R55" s="73">
        <f t="shared" si="6"/>
        <v>3860367</v>
      </c>
      <c r="S55" s="61"/>
      <c r="T55" s="82" t="e">
        <f t="shared" si="2"/>
        <v>#VALUE!</v>
      </c>
    </row>
    <row r="56" spans="1:18" ht="13.5">
      <c r="A56" s="306" t="s">
        <v>16</v>
      </c>
      <c r="B56" s="307"/>
      <c r="C56" s="312" t="s">
        <v>406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4"/>
    </row>
    <row r="57" spans="1:18" ht="13.5">
      <c r="A57" s="308"/>
      <c r="B57" s="309"/>
      <c r="C57" s="315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</row>
    <row r="58" spans="1:18" ht="13.5">
      <c r="A58" s="308"/>
      <c r="B58" s="309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</row>
    <row r="59" spans="1:18" ht="13.5">
      <c r="A59" s="308"/>
      <c r="B59" s="309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7"/>
    </row>
    <row r="60" spans="1:18" ht="13.5">
      <c r="A60" s="308"/>
      <c r="B60" s="309"/>
      <c r="C60" s="318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20"/>
    </row>
    <row r="61" spans="1:18" ht="13.5">
      <c r="A61" s="308"/>
      <c r="B61" s="309"/>
      <c r="C61" s="321" t="s">
        <v>407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</row>
    <row r="62" spans="1:18" ht="13.5">
      <c r="A62" s="308"/>
      <c r="B62" s="309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</row>
    <row r="63" spans="1:18" ht="13.5">
      <c r="A63" s="308"/>
      <c r="B63" s="309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</row>
    <row r="64" spans="1:18" ht="13.5">
      <c r="A64" s="308"/>
      <c r="B64" s="309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</row>
    <row r="65" spans="1:18" ht="13.5">
      <c r="A65" s="310"/>
      <c r="B65" s="31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</row>
  </sheetData>
  <sheetProtection/>
  <mergeCells count="69">
    <mergeCell ref="A56:B65"/>
    <mergeCell ref="C56:R60"/>
    <mergeCell ref="C61:R65"/>
    <mergeCell ref="B52:B53"/>
    <mergeCell ref="A54:B55"/>
    <mergeCell ref="A28:A29"/>
    <mergeCell ref="B28:B29"/>
    <mergeCell ref="A32:A33"/>
    <mergeCell ref="B32:B33"/>
    <mergeCell ref="A34:A35"/>
    <mergeCell ref="B34:B35"/>
    <mergeCell ref="A36:A37"/>
    <mergeCell ref="A38:A39"/>
    <mergeCell ref="B38:B39"/>
    <mergeCell ref="B36:B37"/>
    <mergeCell ref="A40:A41"/>
    <mergeCell ref="B40:B41"/>
    <mergeCell ref="A42:B43"/>
    <mergeCell ref="A46:B47"/>
    <mergeCell ref="A48:A49"/>
    <mergeCell ref="B48:B49"/>
    <mergeCell ref="A44:A45"/>
    <mergeCell ref="B44:B45"/>
    <mergeCell ref="A50:A51"/>
    <mergeCell ref="B50:B51"/>
    <mergeCell ref="A52:A53"/>
    <mergeCell ref="A30:A31"/>
    <mergeCell ref="B30:B31"/>
    <mergeCell ref="A22:B23"/>
    <mergeCell ref="A24:A25"/>
    <mergeCell ref="B24:B25"/>
    <mergeCell ref="A26:A27"/>
    <mergeCell ref="B26:B27"/>
    <mergeCell ref="A18:B19"/>
    <mergeCell ref="A2:B2"/>
    <mergeCell ref="A10:A11"/>
    <mergeCell ref="B10:B11"/>
    <mergeCell ref="A20:A21"/>
    <mergeCell ref="B20:B21"/>
    <mergeCell ref="A12:A13"/>
    <mergeCell ref="B12:B13"/>
    <mergeCell ref="B14:B15"/>
    <mergeCell ref="A6:B7"/>
    <mergeCell ref="A16:A17"/>
    <mergeCell ref="B16:B17"/>
    <mergeCell ref="A14:A15"/>
    <mergeCell ref="C3:C5"/>
    <mergeCell ref="A8:B9"/>
    <mergeCell ref="L4:L5"/>
    <mergeCell ref="K3:M3"/>
    <mergeCell ref="I4:I5"/>
    <mergeCell ref="J4:J5"/>
    <mergeCell ref="A3:B5"/>
    <mergeCell ref="A1:R1"/>
    <mergeCell ref="N4:N5"/>
    <mergeCell ref="O4:O5"/>
    <mergeCell ref="P4:P5"/>
    <mergeCell ref="Q4:Q5"/>
    <mergeCell ref="E3:G3"/>
    <mergeCell ref="H3:J3"/>
    <mergeCell ref="R3:R5"/>
    <mergeCell ref="D3:D5"/>
    <mergeCell ref="K4:K5"/>
    <mergeCell ref="E4:E5"/>
    <mergeCell ref="F4:F5"/>
    <mergeCell ref="G4:G5"/>
    <mergeCell ref="H4:H5"/>
    <mergeCell ref="N3:Q3"/>
    <mergeCell ref="M4:M5"/>
  </mergeCells>
  <dataValidations count="1">
    <dataValidation allowBlank="1" showInputMessage="1" showErrorMessage="1" imeMode="off" sqref="D7:R55"/>
  </dataValidations>
  <printOptions horizontalCentered="1"/>
  <pageMargins left="0.1968503937007874" right="0.1968503937007874" top="0.5905511811023623" bottom="0.3937007874015748" header="0" footer="0"/>
  <pageSetup fitToHeight="15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70" zoomScaleSheetLayoutView="70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17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10.28125" style="1" bestFit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0.25" customHeight="1">
      <c r="A2" s="500" t="s">
        <v>410</v>
      </c>
      <c r="B2" s="500"/>
      <c r="C2" s="35" t="s">
        <v>265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21" customHeight="1">
      <c r="A6" s="467" t="s">
        <v>238</v>
      </c>
      <c r="B6" s="468"/>
      <c r="C6" s="8" t="s">
        <v>0</v>
      </c>
      <c r="D6" s="18">
        <f>SUM(D8,D10,D12,D14)</f>
        <v>1055443</v>
      </c>
      <c r="E6" s="18">
        <f aca="true" t="shared" si="0" ref="E6:Q7">SUM(E8,E10,E12,E14)</f>
        <v>267045</v>
      </c>
      <c r="F6" s="18">
        <f t="shared" si="0"/>
        <v>27310</v>
      </c>
      <c r="G6" s="18">
        <f t="shared" si="0"/>
        <v>47007</v>
      </c>
      <c r="H6" s="18">
        <f t="shared" si="0"/>
        <v>67136</v>
      </c>
      <c r="I6" s="18">
        <f t="shared" si="0"/>
        <v>36711</v>
      </c>
      <c r="J6" s="18">
        <f t="shared" si="0"/>
        <v>30487</v>
      </c>
      <c r="K6" s="18">
        <f t="shared" si="0"/>
        <v>101429</v>
      </c>
      <c r="L6" s="18">
        <f t="shared" si="0"/>
        <v>54836</v>
      </c>
      <c r="M6" s="18">
        <f t="shared" si="0"/>
        <v>67966</v>
      </c>
      <c r="N6" s="18">
        <f t="shared" si="0"/>
        <v>59189</v>
      </c>
      <c r="O6" s="18">
        <f t="shared" si="0"/>
        <v>63753</v>
      </c>
      <c r="P6" s="18">
        <f t="shared" si="0"/>
        <v>60483</v>
      </c>
      <c r="Q6" s="18">
        <f t="shared" si="0"/>
        <v>172091</v>
      </c>
      <c r="R6" s="18">
        <f aca="true" t="shared" si="1" ref="R6:R17">SUM(E6:Q6)</f>
        <v>1055443</v>
      </c>
      <c r="S6" s="9"/>
      <c r="T6" s="79">
        <f>D6-R6</f>
        <v>0</v>
      </c>
    </row>
    <row r="7" spans="1:20" ht="21" customHeight="1">
      <c r="A7" s="469"/>
      <c r="B7" s="468"/>
      <c r="C7" s="10" t="s">
        <v>14</v>
      </c>
      <c r="D7" s="23" t="s">
        <v>270</v>
      </c>
      <c r="E7" s="23">
        <f>SUM(E9,E11,E13,E15)</f>
        <v>228438</v>
      </c>
      <c r="F7" s="23">
        <f t="shared" si="0"/>
        <v>27177</v>
      </c>
      <c r="G7" s="23">
        <f t="shared" si="0"/>
        <v>53427</v>
      </c>
      <c r="H7" s="23">
        <f t="shared" si="0"/>
        <v>54529</v>
      </c>
      <c r="I7" s="23">
        <f t="shared" si="0"/>
        <v>29547</v>
      </c>
      <c r="J7" s="23">
        <f t="shared" si="0"/>
        <v>25886</v>
      </c>
      <c r="K7" s="23">
        <f t="shared" si="0"/>
        <v>82707</v>
      </c>
      <c r="L7" s="23">
        <f t="shared" si="0"/>
        <v>40966</v>
      </c>
      <c r="M7" s="23">
        <f t="shared" si="0"/>
        <v>61373</v>
      </c>
      <c r="N7" s="23">
        <f t="shared" si="0"/>
        <v>41837</v>
      </c>
      <c r="O7" s="23">
        <f t="shared" si="0"/>
        <v>52219</v>
      </c>
      <c r="P7" s="23">
        <f t="shared" si="0"/>
        <v>71949</v>
      </c>
      <c r="Q7" s="23">
        <f t="shared" si="0"/>
        <v>35742</v>
      </c>
      <c r="R7" s="23">
        <f t="shared" si="1"/>
        <v>805797</v>
      </c>
      <c r="S7" s="9"/>
      <c r="T7" s="79" t="e">
        <f aca="true" t="shared" si="2" ref="T7:T17">D7-R7</f>
        <v>#VALUE!</v>
      </c>
    </row>
    <row r="8" spans="1:20" ht="21" customHeight="1">
      <c r="A8" s="473"/>
      <c r="B8" s="491" t="s">
        <v>24</v>
      </c>
      <c r="C8" s="8" t="s">
        <v>0</v>
      </c>
      <c r="D8" s="69">
        <v>651072</v>
      </c>
      <c r="E8" s="69">
        <v>6897</v>
      </c>
      <c r="F8" s="69">
        <v>26859</v>
      </c>
      <c r="G8" s="69">
        <v>35906</v>
      </c>
      <c r="H8" s="69">
        <v>34529</v>
      </c>
      <c r="I8" s="69">
        <v>36227</v>
      </c>
      <c r="J8" s="69">
        <v>30039</v>
      </c>
      <c r="K8" s="69">
        <v>39312</v>
      </c>
      <c r="L8" s="69">
        <v>50912</v>
      </c>
      <c r="M8" s="69">
        <v>62695</v>
      </c>
      <c r="N8" s="69">
        <v>47430</v>
      </c>
      <c r="O8" s="69">
        <v>53244</v>
      </c>
      <c r="P8" s="69">
        <v>55647</v>
      </c>
      <c r="Q8" s="69">
        <v>171375</v>
      </c>
      <c r="R8" s="18">
        <f t="shared" si="1"/>
        <v>651072</v>
      </c>
      <c r="S8" s="9"/>
      <c r="T8" s="79">
        <f t="shared" si="2"/>
        <v>0</v>
      </c>
    </row>
    <row r="9" spans="1:20" ht="21" customHeight="1">
      <c r="A9" s="473"/>
      <c r="B9" s="491"/>
      <c r="C9" s="10" t="s">
        <v>14</v>
      </c>
      <c r="D9" s="70" t="s">
        <v>294</v>
      </c>
      <c r="E9" s="70">
        <v>3853</v>
      </c>
      <c r="F9" s="70">
        <v>26251</v>
      </c>
      <c r="G9" s="70">
        <v>37966</v>
      </c>
      <c r="H9" s="70">
        <v>30843</v>
      </c>
      <c r="I9" s="70">
        <v>23759</v>
      </c>
      <c r="J9" s="70">
        <v>21852</v>
      </c>
      <c r="K9" s="70">
        <v>29049</v>
      </c>
      <c r="L9" s="70">
        <v>34120</v>
      </c>
      <c r="M9" s="70">
        <v>51919</v>
      </c>
      <c r="N9" s="70">
        <v>26162</v>
      </c>
      <c r="O9" s="70">
        <v>45032</v>
      </c>
      <c r="P9" s="70">
        <v>65155</v>
      </c>
      <c r="Q9" s="70">
        <v>34473</v>
      </c>
      <c r="R9" s="23">
        <f t="shared" si="1"/>
        <v>430434</v>
      </c>
      <c r="S9" s="9"/>
      <c r="T9" s="79" t="e">
        <f t="shared" si="2"/>
        <v>#VALUE!</v>
      </c>
    </row>
    <row r="10" spans="1:20" ht="21" customHeight="1">
      <c r="A10" s="475"/>
      <c r="B10" s="491" t="s">
        <v>109</v>
      </c>
      <c r="C10" s="8" t="s">
        <v>0</v>
      </c>
      <c r="D10" s="69">
        <v>396306</v>
      </c>
      <c r="E10" s="69">
        <v>260019</v>
      </c>
      <c r="F10" s="69">
        <v>0</v>
      </c>
      <c r="G10" s="69">
        <v>10469</v>
      </c>
      <c r="H10" s="69">
        <v>32131</v>
      </c>
      <c r="I10" s="69">
        <v>0</v>
      </c>
      <c r="J10" s="69">
        <v>0</v>
      </c>
      <c r="K10" s="69">
        <v>61641</v>
      </c>
      <c r="L10" s="69">
        <v>3067</v>
      </c>
      <c r="M10" s="69">
        <v>4003</v>
      </c>
      <c r="N10" s="69">
        <v>11157</v>
      </c>
      <c r="O10" s="69">
        <v>9589</v>
      </c>
      <c r="P10" s="69">
        <v>4230</v>
      </c>
      <c r="Q10" s="69">
        <v>0</v>
      </c>
      <c r="R10" s="18">
        <f t="shared" si="1"/>
        <v>396306</v>
      </c>
      <c r="S10" s="9"/>
      <c r="T10" s="79">
        <f t="shared" si="2"/>
        <v>0</v>
      </c>
    </row>
    <row r="11" spans="1:20" ht="21" customHeight="1">
      <c r="A11" s="475"/>
      <c r="B11" s="491"/>
      <c r="C11" s="10" t="s">
        <v>14</v>
      </c>
      <c r="D11" s="70" t="s">
        <v>294</v>
      </c>
      <c r="E11" s="70">
        <v>224585</v>
      </c>
      <c r="F11" s="70">
        <v>685</v>
      </c>
      <c r="G11" s="70">
        <v>14927</v>
      </c>
      <c r="H11" s="70">
        <v>23548</v>
      </c>
      <c r="I11" s="70">
        <v>5345</v>
      </c>
      <c r="J11" s="70">
        <v>3790</v>
      </c>
      <c r="K11" s="70">
        <v>53320</v>
      </c>
      <c r="L11" s="70">
        <v>6507</v>
      </c>
      <c r="M11" s="70">
        <v>9026</v>
      </c>
      <c r="N11" s="70">
        <v>15320</v>
      </c>
      <c r="O11" s="70">
        <v>6620</v>
      </c>
      <c r="P11" s="70">
        <v>5994</v>
      </c>
      <c r="Q11" s="70">
        <v>1273</v>
      </c>
      <c r="R11" s="23">
        <f t="shared" si="1"/>
        <v>370940</v>
      </c>
      <c r="S11" s="9"/>
      <c r="T11" s="79" t="e">
        <f t="shared" si="2"/>
        <v>#VALUE!</v>
      </c>
    </row>
    <row r="12" spans="1:20" ht="21" customHeight="1">
      <c r="A12" s="475"/>
      <c r="B12" s="491" t="s">
        <v>191</v>
      </c>
      <c r="C12" s="8" t="s">
        <v>0</v>
      </c>
      <c r="D12" s="69">
        <v>1699</v>
      </c>
      <c r="E12" s="69">
        <v>0</v>
      </c>
      <c r="F12" s="69">
        <v>0</v>
      </c>
      <c r="G12" s="69">
        <v>284</v>
      </c>
      <c r="H12" s="69">
        <v>0</v>
      </c>
      <c r="I12" s="69">
        <v>0</v>
      </c>
      <c r="J12" s="69">
        <v>222</v>
      </c>
      <c r="K12" s="69">
        <v>131</v>
      </c>
      <c r="L12" s="69">
        <v>131</v>
      </c>
      <c r="M12" s="69">
        <v>196</v>
      </c>
      <c r="N12" s="69">
        <v>68</v>
      </c>
      <c r="O12" s="69">
        <v>261</v>
      </c>
      <c r="P12" s="69">
        <v>233</v>
      </c>
      <c r="Q12" s="69">
        <v>173</v>
      </c>
      <c r="R12" s="18">
        <f t="shared" si="1"/>
        <v>1699</v>
      </c>
      <c r="S12" s="9"/>
      <c r="T12" s="79">
        <f t="shared" si="2"/>
        <v>0</v>
      </c>
    </row>
    <row r="13" spans="1:20" ht="21" customHeight="1">
      <c r="A13" s="475"/>
      <c r="B13" s="491"/>
      <c r="C13" s="10" t="s">
        <v>14</v>
      </c>
      <c r="D13" s="70" t="s">
        <v>294</v>
      </c>
      <c r="E13" s="70"/>
      <c r="F13" s="70"/>
      <c r="G13" s="70"/>
      <c r="H13" s="70">
        <v>138</v>
      </c>
      <c r="I13" s="70">
        <v>24</v>
      </c>
      <c r="J13" s="70"/>
      <c r="K13" s="70">
        <v>55</v>
      </c>
      <c r="L13" s="70">
        <v>27</v>
      </c>
      <c r="M13" s="70">
        <v>151</v>
      </c>
      <c r="N13" s="70">
        <v>42</v>
      </c>
      <c r="O13" s="70">
        <v>2</v>
      </c>
      <c r="P13" s="70">
        <v>148</v>
      </c>
      <c r="Q13" s="70">
        <v>36</v>
      </c>
      <c r="R13" s="23">
        <f t="shared" si="1"/>
        <v>623</v>
      </c>
      <c r="S13" s="9"/>
      <c r="T13" s="79" t="e">
        <f t="shared" si="2"/>
        <v>#VALUE!</v>
      </c>
    </row>
    <row r="14" spans="1:20" ht="21" customHeight="1">
      <c r="A14" s="475"/>
      <c r="B14" s="491" t="s">
        <v>239</v>
      </c>
      <c r="C14" s="8" t="s">
        <v>0</v>
      </c>
      <c r="D14" s="69">
        <v>6366</v>
      </c>
      <c r="E14" s="69">
        <v>129</v>
      </c>
      <c r="F14" s="69">
        <v>451</v>
      </c>
      <c r="G14" s="69">
        <v>348</v>
      </c>
      <c r="H14" s="69">
        <v>476</v>
      </c>
      <c r="I14" s="69">
        <v>484</v>
      </c>
      <c r="J14" s="69">
        <v>226</v>
      </c>
      <c r="K14" s="69">
        <v>345</v>
      </c>
      <c r="L14" s="69">
        <v>726</v>
      </c>
      <c r="M14" s="69">
        <v>1072</v>
      </c>
      <c r="N14" s="69">
        <v>534</v>
      </c>
      <c r="O14" s="69">
        <v>659</v>
      </c>
      <c r="P14" s="69">
        <v>373</v>
      </c>
      <c r="Q14" s="69">
        <v>543</v>
      </c>
      <c r="R14" s="18">
        <f t="shared" si="1"/>
        <v>6366</v>
      </c>
      <c r="S14" s="9"/>
      <c r="T14" s="79">
        <f t="shared" si="2"/>
        <v>0</v>
      </c>
    </row>
    <row r="15" spans="1:20" ht="21" customHeight="1">
      <c r="A15" s="472"/>
      <c r="B15" s="491"/>
      <c r="C15" s="10" t="s">
        <v>14</v>
      </c>
      <c r="D15" s="70" t="s">
        <v>294</v>
      </c>
      <c r="E15" s="70"/>
      <c r="F15" s="70">
        <v>241</v>
      </c>
      <c r="G15" s="70">
        <v>534</v>
      </c>
      <c r="H15" s="70"/>
      <c r="I15" s="70">
        <v>419</v>
      </c>
      <c r="J15" s="70">
        <v>244</v>
      </c>
      <c r="K15" s="70">
        <v>283</v>
      </c>
      <c r="L15" s="70">
        <v>312</v>
      </c>
      <c r="M15" s="70">
        <v>277</v>
      </c>
      <c r="N15" s="70">
        <v>313</v>
      </c>
      <c r="O15" s="70">
        <v>565</v>
      </c>
      <c r="P15" s="70">
        <v>652</v>
      </c>
      <c r="Q15" s="70">
        <v>-40</v>
      </c>
      <c r="R15" s="23">
        <f t="shared" si="1"/>
        <v>3800</v>
      </c>
      <c r="S15" s="9"/>
      <c r="T15" s="79" t="e">
        <f t="shared" si="2"/>
        <v>#VALUE!</v>
      </c>
    </row>
    <row r="16" spans="1:20" ht="21" customHeight="1">
      <c r="A16" s="454" t="s">
        <v>28</v>
      </c>
      <c r="B16" s="455"/>
      <c r="C16" s="8" t="s">
        <v>0</v>
      </c>
      <c r="D16" s="18">
        <f>SUM(D6)</f>
        <v>1055443</v>
      </c>
      <c r="E16" s="18">
        <f aca="true" t="shared" si="3" ref="E16:Q17">SUM(E6)</f>
        <v>267045</v>
      </c>
      <c r="F16" s="18">
        <f t="shared" si="3"/>
        <v>27310</v>
      </c>
      <c r="G16" s="18">
        <f t="shared" si="3"/>
        <v>47007</v>
      </c>
      <c r="H16" s="18">
        <f t="shared" si="3"/>
        <v>67136</v>
      </c>
      <c r="I16" s="18">
        <f t="shared" si="3"/>
        <v>36711</v>
      </c>
      <c r="J16" s="18">
        <f t="shared" si="3"/>
        <v>30487</v>
      </c>
      <c r="K16" s="18">
        <f t="shared" si="3"/>
        <v>101429</v>
      </c>
      <c r="L16" s="18">
        <f t="shared" si="3"/>
        <v>54836</v>
      </c>
      <c r="M16" s="18">
        <f t="shared" si="3"/>
        <v>67966</v>
      </c>
      <c r="N16" s="18">
        <f t="shared" si="3"/>
        <v>59189</v>
      </c>
      <c r="O16" s="18">
        <f t="shared" si="3"/>
        <v>63753</v>
      </c>
      <c r="P16" s="18">
        <f t="shared" si="3"/>
        <v>60483</v>
      </c>
      <c r="Q16" s="18">
        <f t="shared" si="3"/>
        <v>172091</v>
      </c>
      <c r="R16" s="18">
        <f t="shared" si="1"/>
        <v>1055443</v>
      </c>
      <c r="S16" s="9"/>
      <c r="T16" s="79">
        <f t="shared" si="2"/>
        <v>0</v>
      </c>
    </row>
    <row r="17" spans="1:20" ht="21" customHeight="1">
      <c r="A17" s="456"/>
      <c r="B17" s="457"/>
      <c r="C17" s="12" t="s">
        <v>14</v>
      </c>
      <c r="D17" s="25" t="s">
        <v>270</v>
      </c>
      <c r="E17" s="25">
        <f t="shared" si="3"/>
        <v>228438</v>
      </c>
      <c r="F17" s="25">
        <f t="shared" si="3"/>
        <v>27177</v>
      </c>
      <c r="G17" s="25">
        <f t="shared" si="3"/>
        <v>53427</v>
      </c>
      <c r="H17" s="25">
        <f t="shared" si="3"/>
        <v>54529</v>
      </c>
      <c r="I17" s="25">
        <f t="shared" si="3"/>
        <v>29547</v>
      </c>
      <c r="J17" s="25">
        <f t="shared" si="3"/>
        <v>25886</v>
      </c>
      <c r="K17" s="25">
        <f t="shared" si="3"/>
        <v>82707</v>
      </c>
      <c r="L17" s="25">
        <f t="shared" si="3"/>
        <v>40966</v>
      </c>
      <c r="M17" s="25">
        <f t="shared" si="3"/>
        <v>61373</v>
      </c>
      <c r="N17" s="25">
        <f t="shared" si="3"/>
        <v>41837</v>
      </c>
      <c r="O17" s="25">
        <f t="shared" si="3"/>
        <v>52219</v>
      </c>
      <c r="P17" s="25">
        <f t="shared" si="3"/>
        <v>71949</v>
      </c>
      <c r="Q17" s="25">
        <f t="shared" si="3"/>
        <v>35742</v>
      </c>
      <c r="R17" s="25">
        <f t="shared" si="1"/>
        <v>805797</v>
      </c>
      <c r="S17" s="9"/>
      <c r="T17" s="79" t="e">
        <f t="shared" si="2"/>
        <v>#VALUE!</v>
      </c>
    </row>
    <row r="18" spans="1:18" ht="13.5">
      <c r="A18" s="306" t="s">
        <v>16</v>
      </c>
      <c r="B18" s="307"/>
      <c r="C18" s="312" t="s">
        <v>406</v>
      </c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4"/>
    </row>
    <row r="19" spans="1:18" ht="13.5">
      <c r="A19" s="308"/>
      <c r="B19" s="309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</row>
    <row r="20" spans="1:18" ht="13.5">
      <c r="A20" s="308"/>
      <c r="B20" s="309"/>
      <c r="C20" s="315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7"/>
    </row>
    <row r="21" spans="1:18" ht="13.5">
      <c r="A21" s="308"/>
      <c r="B21" s="309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7"/>
    </row>
    <row r="22" spans="1:18" ht="13.5">
      <c r="A22" s="308"/>
      <c r="B22" s="309"/>
      <c r="C22" s="318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20"/>
    </row>
    <row r="23" spans="1:18" ht="13.5">
      <c r="A23" s="308"/>
      <c r="B23" s="309"/>
      <c r="C23" s="321" t="s">
        <v>407</v>
      </c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</row>
    <row r="24" spans="1:18" ht="13.5">
      <c r="A24" s="308"/>
      <c r="B24" s="309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18" ht="13.5">
      <c r="A25" s="308"/>
      <c r="B25" s="309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13.5">
      <c r="A26" s="308"/>
      <c r="B26" s="309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</row>
    <row r="27" spans="1:18" ht="13.5">
      <c r="A27" s="310"/>
      <c r="B27" s="31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</sheetData>
  <sheetProtection/>
  <mergeCells count="36">
    <mergeCell ref="C18:R22"/>
    <mergeCell ref="C23:R27"/>
    <mergeCell ref="B10:B11"/>
    <mergeCell ref="A14:A15"/>
    <mergeCell ref="B14:B15"/>
    <mergeCell ref="A16:B17"/>
    <mergeCell ref="A12:A13"/>
    <mergeCell ref="A18:B27"/>
    <mergeCell ref="A1:R1"/>
    <mergeCell ref="K3:M3"/>
    <mergeCell ref="L4:L5"/>
    <mergeCell ref="M4:M5"/>
    <mergeCell ref="N3:Q3"/>
    <mergeCell ref="R3:R5"/>
    <mergeCell ref="J4:J5"/>
    <mergeCell ref="O4:O5"/>
    <mergeCell ref="P4:P5"/>
    <mergeCell ref="A2:B2"/>
    <mergeCell ref="G4:G5"/>
    <mergeCell ref="H3:J3"/>
    <mergeCell ref="D3:D5"/>
    <mergeCell ref="E3:G3"/>
    <mergeCell ref="E4:E5"/>
    <mergeCell ref="F4:F5"/>
    <mergeCell ref="H4:H5"/>
    <mergeCell ref="I4:I5"/>
    <mergeCell ref="N4:N5"/>
    <mergeCell ref="Q4:Q5"/>
    <mergeCell ref="K4:K5"/>
    <mergeCell ref="B12:B13"/>
    <mergeCell ref="A6:B7"/>
    <mergeCell ref="A8:A9"/>
    <mergeCell ref="B8:B9"/>
    <mergeCell ref="A10:A11"/>
    <mergeCell ref="A3:B5"/>
    <mergeCell ref="C3:C5"/>
  </mergeCells>
  <dataValidations count="1">
    <dataValidation allowBlank="1" showInputMessage="1" showErrorMessage="1" imeMode="off" sqref="D6:R17"/>
  </dataValidation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0" zoomScaleSheetLayoutView="70" zoomScalePageLayoutView="0" workbookViewId="0" topLeftCell="A1">
      <selection activeCell="E6" sqref="E6:Q21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28125" style="1" bestFit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4" customHeight="1">
      <c r="A2" s="500" t="s">
        <v>410</v>
      </c>
      <c r="B2" s="500"/>
      <c r="C2" s="35" t="s">
        <v>266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21" customHeight="1">
      <c r="A6" s="467" t="s">
        <v>241</v>
      </c>
      <c r="B6" s="468"/>
      <c r="C6" s="8" t="s">
        <v>0</v>
      </c>
      <c r="D6" s="18">
        <f>SUM(D8,D10,D12,D14,D16,D18)</f>
        <v>3379753</v>
      </c>
      <c r="E6" s="18">
        <f aca="true" t="shared" si="0" ref="E6:Q7">SUM(E8,E10,E12,E14,E16,E18)</f>
        <v>409331</v>
      </c>
      <c r="F6" s="18">
        <f t="shared" si="0"/>
        <v>251219</v>
      </c>
      <c r="G6" s="18">
        <f t="shared" si="0"/>
        <v>256642</v>
      </c>
      <c r="H6" s="18">
        <f t="shared" si="0"/>
        <v>274228</v>
      </c>
      <c r="I6" s="18">
        <f t="shared" si="0"/>
        <v>251873</v>
      </c>
      <c r="J6" s="18">
        <f t="shared" si="0"/>
        <v>204417</v>
      </c>
      <c r="K6" s="18">
        <f t="shared" si="0"/>
        <v>231342</v>
      </c>
      <c r="L6" s="18">
        <f t="shared" si="0"/>
        <v>220551</v>
      </c>
      <c r="M6" s="18">
        <f t="shared" si="0"/>
        <v>234739</v>
      </c>
      <c r="N6" s="18">
        <f t="shared" si="0"/>
        <v>184669</v>
      </c>
      <c r="O6" s="18">
        <f t="shared" si="0"/>
        <v>282601</v>
      </c>
      <c r="P6" s="18">
        <f t="shared" si="0"/>
        <v>273886</v>
      </c>
      <c r="Q6" s="18">
        <f t="shared" si="0"/>
        <v>304255</v>
      </c>
      <c r="R6" s="18">
        <f>SUM(E6:Q6)</f>
        <v>3379753</v>
      </c>
      <c r="S6" s="9"/>
      <c r="T6" s="79">
        <f>D6-R6</f>
        <v>0</v>
      </c>
    </row>
    <row r="7" spans="1:20" ht="21" customHeight="1">
      <c r="A7" s="469"/>
      <c r="B7" s="482"/>
      <c r="C7" s="14" t="s">
        <v>14</v>
      </c>
      <c r="D7" s="24"/>
      <c r="E7" s="24">
        <f>SUM(E9,E11,E13,E15,E17,E19)</f>
        <v>364514</v>
      </c>
      <c r="F7" s="24">
        <f t="shared" si="0"/>
        <v>265462</v>
      </c>
      <c r="G7" s="24">
        <f t="shared" si="0"/>
        <v>179719</v>
      </c>
      <c r="H7" s="24">
        <f t="shared" si="0"/>
        <v>168472</v>
      </c>
      <c r="I7" s="24">
        <f t="shared" si="0"/>
        <v>162377</v>
      </c>
      <c r="J7" s="24">
        <f t="shared" si="0"/>
        <v>147693</v>
      </c>
      <c r="K7" s="24">
        <f t="shared" si="0"/>
        <v>161880</v>
      </c>
      <c r="L7" s="24">
        <f t="shared" si="0"/>
        <v>186983</v>
      </c>
      <c r="M7" s="24">
        <f t="shared" si="0"/>
        <v>189763</v>
      </c>
      <c r="N7" s="24">
        <f t="shared" si="0"/>
        <v>131312</v>
      </c>
      <c r="O7" s="24">
        <f t="shared" si="0"/>
        <v>139068</v>
      </c>
      <c r="P7" s="24">
        <f t="shared" si="0"/>
        <v>183819</v>
      </c>
      <c r="Q7" s="24">
        <f t="shared" si="0"/>
        <v>142544</v>
      </c>
      <c r="R7" s="24">
        <f>SUM(E7:Q7)</f>
        <v>2423606</v>
      </c>
      <c r="S7" s="9"/>
      <c r="T7" s="79">
        <f aca="true" t="shared" si="1" ref="T7:T21">D7-R7</f>
        <v>-2423606</v>
      </c>
    </row>
    <row r="8" spans="1:20" ht="21" customHeight="1">
      <c r="A8" s="473"/>
      <c r="B8" s="466" t="s">
        <v>24</v>
      </c>
      <c r="C8" s="8" t="s">
        <v>0</v>
      </c>
      <c r="D8" s="18">
        <v>1189377</v>
      </c>
      <c r="E8" s="18">
        <v>11916</v>
      </c>
      <c r="F8" s="18">
        <v>99291</v>
      </c>
      <c r="G8" s="18">
        <v>121881</v>
      </c>
      <c r="H8" s="18">
        <v>88346</v>
      </c>
      <c r="I8" s="18">
        <v>92830</v>
      </c>
      <c r="J8" s="18">
        <v>80013</v>
      </c>
      <c r="K8" s="18">
        <v>100444</v>
      </c>
      <c r="L8" s="18">
        <v>91184</v>
      </c>
      <c r="M8" s="18">
        <v>99770</v>
      </c>
      <c r="N8" s="18">
        <v>71008</v>
      </c>
      <c r="O8" s="18">
        <v>111674</v>
      </c>
      <c r="P8" s="18">
        <v>108894</v>
      </c>
      <c r="Q8" s="18">
        <v>112126</v>
      </c>
      <c r="R8" s="18">
        <f aca="true" t="shared" si="2" ref="R8:R21">SUM(E8:Q8)</f>
        <v>1189377</v>
      </c>
      <c r="S8" s="9"/>
      <c r="T8" s="79">
        <f t="shared" si="1"/>
        <v>0</v>
      </c>
    </row>
    <row r="9" spans="1:20" ht="21" customHeight="1">
      <c r="A9" s="473"/>
      <c r="B9" s="471"/>
      <c r="C9" s="14" t="s">
        <v>14</v>
      </c>
      <c r="D9" s="24"/>
      <c r="E9" s="24">
        <v>1981</v>
      </c>
      <c r="F9" s="24">
        <v>76664</v>
      </c>
      <c r="G9" s="24">
        <v>90560</v>
      </c>
      <c r="H9" s="24">
        <v>86863</v>
      </c>
      <c r="I9" s="24">
        <v>78161</v>
      </c>
      <c r="J9" s="24">
        <v>74981</v>
      </c>
      <c r="K9" s="24">
        <v>84865</v>
      </c>
      <c r="L9" s="24">
        <v>97377</v>
      </c>
      <c r="M9" s="24">
        <v>101559</v>
      </c>
      <c r="N9" s="24">
        <v>66232</v>
      </c>
      <c r="O9" s="24">
        <v>74184</v>
      </c>
      <c r="P9" s="24">
        <v>108480</v>
      </c>
      <c r="Q9" s="24">
        <v>69823</v>
      </c>
      <c r="R9" s="24">
        <f t="shared" si="2"/>
        <v>1011730</v>
      </c>
      <c r="S9" s="9"/>
      <c r="T9" s="79">
        <f t="shared" si="1"/>
        <v>-1011730</v>
      </c>
    </row>
    <row r="10" spans="1:20" ht="21" customHeight="1">
      <c r="A10" s="473"/>
      <c r="B10" s="466" t="s">
        <v>108</v>
      </c>
      <c r="C10" s="8" t="s">
        <v>0</v>
      </c>
      <c r="D10" s="18">
        <v>1460244</v>
      </c>
      <c r="E10" s="18">
        <v>69008</v>
      </c>
      <c r="F10" s="18">
        <v>107592</v>
      </c>
      <c r="G10" s="18">
        <v>107456</v>
      </c>
      <c r="H10" s="18">
        <v>112138</v>
      </c>
      <c r="I10" s="18">
        <v>105994</v>
      </c>
      <c r="J10" s="18">
        <v>101065</v>
      </c>
      <c r="K10" s="18">
        <v>106389</v>
      </c>
      <c r="L10" s="18">
        <v>107081</v>
      </c>
      <c r="M10" s="18">
        <v>103613</v>
      </c>
      <c r="N10" s="18">
        <v>92913</v>
      </c>
      <c r="O10" s="18">
        <v>145693</v>
      </c>
      <c r="P10" s="18">
        <v>138036</v>
      </c>
      <c r="Q10" s="18">
        <v>163266</v>
      </c>
      <c r="R10" s="18">
        <f t="shared" si="2"/>
        <v>1460244</v>
      </c>
      <c r="S10" s="9"/>
      <c r="T10" s="79">
        <f t="shared" si="1"/>
        <v>0</v>
      </c>
    </row>
    <row r="11" spans="1:20" ht="21" customHeight="1">
      <c r="A11" s="473"/>
      <c r="B11" s="471"/>
      <c r="C11" s="14" t="s">
        <v>14</v>
      </c>
      <c r="D11" s="24"/>
      <c r="E11" s="24">
        <v>17103</v>
      </c>
      <c r="F11" s="24">
        <v>93486</v>
      </c>
      <c r="G11" s="24">
        <v>78467</v>
      </c>
      <c r="H11" s="24">
        <v>73366</v>
      </c>
      <c r="I11" s="24">
        <v>70837</v>
      </c>
      <c r="J11" s="24">
        <v>60278</v>
      </c>
      <c r="K11" s="24">
        <v>63176</v>
      </c>
      <c r="L11" s="24">
        <v>79289</v>
      </c>
      <c r="M11" s="24">
        <v>80953</v>
      </c>
      <c r="N11" s="24">
        <v>56604</v>
      </c>
      <c r="O11" s="24">
        <v>56499</v>
      </c>
      <c r="P11" s="24">
        <v>64701</v>
      </c>
      <c r="Q11" s="24">
        <v>62342</v>
      </c>
      <c r="R11" s="24">
        <f t="shared" si="2"/>
        <v>857101</v>
      </c>
      <c r="S11" s="9"/>
      <c r="T11" s="79">
        <f t="shared" si="1"/>
        <v>-857101</v>
      </c>
    </row>
    <row r="12" spans="1:19" ht="21" customHeight="1">
      <c r="A12" s="548"/>
      <c r="B12" s="549" t="s">
        <v>341</v>
      </c>
      <c r="C12" s="225" t="s">
        <v>0</v>
      </c>
      <c r="D12" s="69">
        <v>81972</v>
      </c>
      <c r="E12" s="69">
        <v>4159</v>
      </c>
      <c r="F12" s="69">
        <v>6604</v>
      </c>
      <c r="G12" s="69">
        <v>6316</v>
      </c>
      <c r="H12" s="69">
        <v>6495</v>
      </c>
      <c r="I12" s="69">
        <v>6143</v>
      </c>
      <c r="J12" s="69">
        <v>5920</v>
      </c>
      <c r="K12" s="69">
        <v>6071</v>
      </c>
      <c r="L12" s="69">
        <v>6515</v>
      </c>
      <c r="M12" s="69">
        <v>6313</v>
      </c>
      <c r="N12" s="69">
        <v>5652</v>
      </c>
      <c r="O12" s="69">
        <v>7427</v>
      </c>
      <c r="P12" s="69">
        <v>6941</v>
      </c>
      <c r="Q12" s="69">
        <v>7416</v>
      </c>
      <c r="R12" s="13">
        <f t="shared" si="2"/>
        <v>81972</v>
      </c>
      <c r="S12" s="9"/>
    </row>
    <row r="13" spans="1:19" ht="21" customHeight="1">
      <c r="A13" s="548"/>
      <c r="B13" s="550"/>
      <c r="C13" s="226" t="s">
        <v>14</v>
      </c>
      <c r="D13" s="70" t="s">
        <v>342</v>
      </c>
      <c r="E13" s="70" t="s">
        <v>418</v>
      </c>
      <c r="F13" s="70">
        <v>10</v>
      </c>
      <c r="G13" s="70">
        <v>99</v>
      </c>
      <c r="H13" s="70">
        <v>1</v>
      </c>
      <c r="I13" s="70" t="s">
        <v>418</v>
      </c>
      <c r="J13" s="70">
        <v>120</v>
      </c>
      <c r="K13" s="70" t="s">
        <v>418</v>
      </c>
      <c r="L13" s="70">
        <v>358</v>
      </c>
      <c r="M13" s="70">
        <v>50</v>
      </c>
      <c r="N13" s="70">
        <v>100</v>
      </c>
      <c r="O13" s="70">
        <v>171</v>
      </c>
      <c r="P13" s="70">
        <v>181</v>
      </c>
      <c r="Q13" s="70">
        <v>10</v>
      </c>
      <c r="R13" s="25">
        <f t="shared" si="2"/>
        <v>1100</v>
      </c>
      <c r="S13" s="9"/>
    </row>
    <row r="14" spans="1:20" ht="21" customHeight="1">
      <c r="A14" s="473"/>
      <c r="B14" s="466" t="s">
        <v>109</v>
      </c>
      <c r="C14" s="8" t="s">
        <v>0</v>
      </c>
      <c r="D14" s="18">
        <v>537718</v>
      </c>
      <c r="E14" s="18">
        <v>323448</v>
      </c>
      <c r="F14" s="18">
        <v>32234</v>
      </c>
      <c r="G14" s="18">
        <v>11133</v>
      </c>
      <c r="H14" s="18">
        <v>60182</v>
      </c>
      <c r="I14" s="18">
        <v>40916</v>
      </c>
      <c r="J14" s="18">
        <v>7627</v>
      </c>
      <c r="K14" s="18">
        <v>11063</v>
      </c>
      <c r="L14" s="18">
        <v>8213</v>
      </c>
      <c r="M14" s="18">
        <v>15643</v>
      </c>
      <c r="N14" s="18">
        <v>6433</v>
      </c>
      <c r="O14" s="18">
        <v>6908</v>
      </c>
      <c r="P14" s="18">
        <v>6434</v>
      </c>
      <c r="Q14" s="18">
        <v>7484</v>
      </c>
      <c r="R14" s="18">
        <f t="shared" si="2"/>
        <v>537718</v>
      </c>
      <c r="S14" s="9"/>
      <c r="T14" s="79">
        <f t="shared" si="1"/>
        <v>0</v>
      </c>
    </row>
    <row r="15" spans="1:20" ht="21" customHeight="1">
      <c r="A15" s="473"/>
      <c r="B15" s="471"/>
      <c r="C15" s="14" t="s">
        <v>14</v>
      </c>
      <c r="D15" s="24"/>
      <c r="E15" s="24">
        <v>345430</v>
      </c>
      <c r="F15" s="24">
        <v>90816</v>
      </c>
      <c r="G15" s="24">
        <v>5053</v>
      </c>
      <c r="H15" s="24">
        <v>3501</v>
      </c>
      <c r="I15" s="24">
        <v>4817</v>
      </c>
      <c r="J15" s="24">
        <v>2033</v>
      </c>
      <c r="K15" s="24">
        <v>6726</v>
      </c>
      <c r="L15" s="24">
        <v>2844</v>
      </c>
      <c r="M15" s="24">
        <v>753</v>
      </c>
      <c r="N15" s="24">
        <v>1128</v>
      </c>
      <c r="O15" s="24">
        <v>939</v>
      </c>
      <c r="P15" s="24">
        <v>715</v>
      </c>
      <c r="Q15" s="24">
        <v>915</v>
      </c>
      <c r="R15" s="24">
        <f t="shared" si="2"/>
        <v>465670</v>
      </c>
      <c r="S15" s="9"/>
      <c r="T15" s="79">
        <f t="shared" si="1"/>
        <v>-465670</v>
      </c>
    </row>
    <row r="16" spans="1:20" ht="21" customHeight="1">
      <c r="A16" s="473"/>
      <c r="B16" s="466" t="s">
        <v>179</v>
      </c>
      <c r="C16" s="8" t="s">
        <v>0</v>
      </c>
      <c r="D16" s="18">
        <v>51630</v>
      </c>
      <c r="E16" s="18">
        <v>0</v>
      </c>
      <c r="F16" s="18">
        <v>4069</v>
      </c>
      <c r="G16" s="18">
        <v>8271</v>
      </c>
      <c r="H16" s="18">
        <v>4150</v>
      </c>
      <c r="I16" s="18">
        <v>3219</v>
      </c>
      <c r="J16" s="18">
        <v>5760</v>
      </c>
      <c r="K16" s="18">
        <v>3689</v>
      </c>
      <c r="L16" s="18">
        <v>3123</v>
      </c>
      <c r="M16" s="18">
        <v>3284</v>
      </c>
      <c r="N16" s="18">
        <v>4104</v>
      </c>
      <c r="O16" s="18">
        <v>3932</v>
      </c>
      <c r="P16" s="18">
        <v>3846</v>
      </c>
      <c r="Q16" s="18">
        <v>4183</v>
      </c>
      <c r="R16" s="18">
        <f t="shared" si="2"/>
        <v>51630</v>
      </c>
      <c r="S16" s="9"/>
      <c r="T16" s="79">
        <f t="shared" si="1"/>
        <v>0</v>
      </c>
    </row>
    <row r="17" spans="1:20" ht="21" customHeight="1">
      <c r="A17" s="473"/>
      <c r="B17" s="471"/>
      <c r="C17" s="14" t="s">
        <v>14</v>
      </c>
      <c r="D17" s="24"/>
      <c r="E17" s="24"/>
      <c r="F17" s="24">
        <v>3926</v>
      </c>
      <c r="G17" s="24">
        <v>4127</v>
      </c>
      <c r="H17" s="24">
        <v>2532</v>
      </c>
      <c r="I17" s="24">
        <v>5860</v>
      </c>
      <c r="J17" s="24">
        <v>7000</v>
      </c>
      <c r="K17" s="24">
        <v>3709</v>
      </c>
      <c r="L17" s="24">
        <v>3024</v>
      </c>
      <c r="M17" s="24">
        <v>3003</v>
      </c>
      <c r="N17" s="24">
        <v>3341</v>
      </c>
      <c r="O17" s="24">
        <v>3744</v>
      </c>
      <c r="P17" s="24">
        <v>3556</v>
      </c>
      <c r="Q17" s="24">
        <v>3527</v>
      </c>
      <c r="R17" s="24">
        <f t="shared" si="2"/>
        <v>47349</v>
      </c>
      <c r="S17" s="9"/>
      <c r="T17" s="79">
        <f t="shared" si="1"/>
        <v>-47349</v>
      </c>
    </row>
    <row r="18" spans="1:20" ht="21" customHeight="1">
      <c r="A18" s="473"/>
      <c r="B18" s="466" t="s">
        <v>34</v>
      </c>
      <c r="C18" s="8" t="s">
        <v>0</v>
      </c>
      <c r="D18" s="18">
        <v>58812</v>
      </c>
      <c r="E18" s="18">
        <v>800</v>
      </c>
      <c r="F18" s="18">
        <v>1429</v>
      </c>
      <c r="G18" s="18">
        <v>1585</v>
      </c>
      <c r="H18" s="18">
        <v>2917</v>
      </c>
      <c r="I18" s="18">
        <v>2771</v>
      </c>
      <c r="J18" s="18">
        <v>4032</v>
      </c>
      <c r="K18" s="18">
        <v>3686</v>
      </c>
      <c r="L18" s="18">
        <v>4435</v>
      </c>
      <c r="M18" s="18">
        <v>6116</v>
      </c>
      <c r="N18" s="18">
        <v>4559</v>
      </c>
      <c r="O18" s="18">
        <v>6967</v>
      </c>
      <c r="P18" s="18">
        <v>9735</v>
      </c>
      <c r="Q18" s="18">
        <v>9780</v>
      </c>
      <c r="R18" s="18">
        <f t="shared" si="2"/>
        <v>58812</v>
      </c>
      <c r="S18" s="9"/>
      <c r="T18" s="79">
        <f t="shared" si="1"/>
        <v>0</v>
      </c>
    </row>
    <row r="19" spans="1:20" ht="21" customHeight="1">
      <c r="A19" s="464"/>
      <c r="B19" s="466"/>
      <c r="C19" s="14" t="s">
        <v>14</v>
      </c>
      <c r="D19" s="24"/>
      <c r="E19" s="24"/>
      <c r="F19" s="24">
        <v>560</v>
      </c>
      <c r="G19" s="24">
        <v>1413</v>
      </c>
      <c r="H19" s="24">
        <v>2209</v>
      </c>
      <c r="I19" s="24">
        <v>2702</v>
      </c>
      <c r="J19" s="24">
        <v>3281</v>
      </c>
      <c r="K19" s="24">
        <v>3404</v>
      </c>
      <c r="L19" s="24">
        <v>4091</v>
      </c>
      <c r="M19" s="24">
        <v>3445</v>
      </c>
      <c r="N19" s="24">
        <v>3907</v>
      </c>
      <c r="O19" s="24">
        <v>3531</v>
      </c>
      <c r="P19" s="24">
        <v>6186</v>
      </c>
      <c r="Q19" s="24">
        <v>5927</v>
      </c>
      <c r="R19" s="24">
        <f t="shared" si="2"/>
        <v>40656</v>
      </c>
      <c r="S19" s="9"/>
      <c r="T19" s="79">
        <f t="shared" si="1"/>
        <v>-40656</v>
      </c>
    </row>
    <row r="20" spans="1:20" ht="21" customHeight="1">
      <c r="A20" s="454" t="s">
        <v>28</v>
      </c>
      <c r="B20" s="455"/>
      <c r="C20" s="8" t="s">
        <v>0</v>
      </c>
      <c r="D20" s="18">
        <f>D6</f>
        <v>3379753</v>
      </c>
      <c r="E20" s="18">
        <f aca="true" t="shared" si="3" ref="E20:Q21">E6</f>
        <v>409331</v>
      </c>
      <c r="F20" s="18">
        <f t="shared" si="3"/>
        <v>251219</v>
      </c>
      <c r="G20" s="18">
        <f t="shared" si="3"/>
        <v>256642</v>
      </c>
      <c r="H20" s="18">
        <f t="shared" si="3"/>
        <v>274228</v>
      </c>
      <c r="I20" s="18">
        <f t="shared" si="3"/>
        <v>251873</v>
      </c>
      <c r="J20" s="18">
        <f t="shared" si="3"/>
        <v>204417</v>
      </c>
      <c r="K20" s="18">
        <f t="shared" si="3"/>
        <v>231342</v>
      </c>
      <c r="L20" s="18">
        <f t="shared" si="3"/>
        <v>220551</v>
      </c>
      <c r="M20" s="18">
        <f t="shared" si="3"/>
        <v>234739</v>
      </c>
      <c r="N20" s="18">
        <f t="shared" si="3"/>
        <v>184669</v>
      </c>
      <c r="O20" s="18">
        <f t="shared" si="3"/>
        <v>282601</v>
      </c>
      <c r="P20" s="18">
        <f t="shared" si="3"/>
        <v>273886</v>
      </c>
      <c r="Q20" s="18">
        <f t="shared" si="3"/>
        <v>304255</v>
      </c>
      <c r="R20" s="18">
        <f t="shared" si="2"/>
        <v>3379753</v>
      </c>
      <c r="S20" s="9"/>
      <c r="T20" s="79">
        <f t="shared" si="1"/>
        <v>0</v>
      </c>
    </row>
    <row r="21" spans="1:20" ht="21" customHeight="1">
      <c r="A21" s="456"/>
      <c r="B21" s="457"/>
      <c r="C21" s="12" t="s">
        <v>14</v>
      </c>
      <c r="D21" s="25" t="s">
        <v>270</v>
      </c>
      <c r="E21" s="25">
        <f t="shared" si="3"/>
        <v>364514</v>
      </c>
      <c r="F21" s="25">
        <f t="shared" si="3"/>
        <v>265462</v>
      </c>
      <c r="G21" s="25">
        <f t="shared" si="3"/>
        <v>179719</v>
      </c>
      <c r="H21" s="25">
        <f t="shared" si="3"/>
        <v>168472</v>
      </c>
      <c r="I21" s="25">
        <f t="shared" si="3"/>
        <v>162377</v>
      </c>
      <c r="J21" s="25">
        <f t="shared" si="3"/>
        <v>147693</v>
      </c>
      <c r="K21" s="25">
        <f t="shared" si="3"/>
        <v>161880</v>
      </c>
      <c r="L21" s="25">
        <f t="shared" si="3"/>
        <v>186983</v>
      </c>
      <c r="M21" s="25">
        <f t="shared" si="3"/>
        <v>189763</v>
      </c>
      <c r="N21" s="25">
        <f t="shared" si="3"/>
        <v>131312</v>
      </c>
      <c r="O21" s="25">
        <f t="shared" si="3"/>
        <v>139068</v>
      </c>
      <c r="P21" s="25">
        <f t="shared" si="3"/>
        <v>183819</v>
      </c>
      <c r="Q21" s="25">
        <f t="shared" si="3"/>
        <v>142544</v>
      </c>
      <c r="R21" s="25">
        <f t="shared" si="2"/>
        <v>2423606</v>
      </c>
      <c r="S21" s="9"/>
      <c r="T21" s="79" t="e">
        <f t="shared" si="1"/>
        <v>#VALUE!</v>
      </c>
    </row>
    <row r="22" spans="1:18" ht="13.5">
      <c r="A22" s="306" t="s">
        <v>16</v>
      </c>
      <c r="B22" s="307"/>
      <c r="C22" s="312" t="s">
        <v>406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</row>
    <row r="23" spans="1:18" ht="13.5">
      <c r="A23" s="308"/>
      <c r="B23" s="309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7"/>
    </row>
    <row r="24" spans="1:18" ht="13.5">
      <c r="A24" s="308"/>
      <c r="B24" s="309"/>
      <c r="C24" s="315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7"/>
    </row>
    <row r="25" spans="1:18" ht="13.5">
      <c r="A25" s="308"/>
      <c r="B25" s="309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7"/>
    </row>
    <row r="26" spans="1:18" ht="13.5">
      <c r="A26" s="308"/>
      <c r="B26" s="309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20"/>
    </row>
    <row r="27" spans="1:18" ht="13.5">
      <c r="A27" s="308"/>
      <c r="B27" s="309"/>
      <c r="C27" s="321" t="s">
        <v>407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08"/>
      <c r="B28" s="309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3.5">
      <c r="A29" s="308"/>
      <c r="B29" s="309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1:18" ht="13.5">
      <c r="A30" s="308"/>
      <c r="B30" s="309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18" ht="13.5">
      <c r="A31" s="310"/>
      <c r="B31" s="31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</sheetData>
  <sheetProtection/>
  <mergeCells count="40">
    <mergeCell ref="A10:A11"/>
    <mergeCell ref="B10:B11"/>
    <mergeCell ref="A14:A15"/>
    <mergeCell ref="B16:B17"/>
    <mergeCell ref="A22:B31"/>
    <mergeCell ref="C22:R26"/>
    <mergeCell ref="C27:R31"/>
    <mergeCell ref="A20:B21"/>
    <mergeCell ref="A18:A19"/>
    <mergeCell ref="B18:B19"/>
    <mergeCell ref="A16:A17"/>
    <mergeCell ref="B14:B15"/>
    <mergeCell ref="A12:A13"/>
    <mergeCell ref="B12:B13"/>
    <mergeCell ref="A2:B2"/>
    <mergeCell ref="P4:P5"/>
    <mergeCell ref="B8:B9"/>
    <mergeCell ref="A6:B7"/>
    <mergeCell ref="A8:A9"/>
    <mergeCell ref="O4:O5"/>
    <mergeCell ref="E4:E5"/>
    <mergeCell ref="G4:G5"/>
    <mergeCell ref="H4:H5"/>
    <mergeCell ref="N4:N5"/>
    <mergeCell ref="A1:R1"/>
    <mergeCell ref="Q4:Q5"/>
    <mergeCell ref="K4:K5"/>
    <mergeCell ref="L4:L5"/>
    <mergeCell ref="M4:M5"/>
    <mergeCell ref="N3:Q3"/>
    <mergeCell ref="R3:R5"/>
    <mergeCell ref="A3:B5"/>
    <mergeCell ref="C3:C5"/>
    <mergeCell ref="D3:D5"/>
    <mergeCell ref="K3:M3"/>
    <mergeCell ref="J4:J5"/>
    <mergeCell ref="F4:F5"/>
    <mergeCell ref="E3:G3"/>
    <mergeCell ref="I4:I5"/>
    <mergeCell ref="H3:J3"/>
  </mergeCells>
  <dataValidations count="1">
    <dataValidation allowBlank="1" showInputMessage="1" showErrorMessage="1" imeMode="off" sqref="D6:R21"/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72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18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4.421875" style="1" customWidth="1"/>
    <col min="20" max="20" width="9.140625" style="79" bestFit="1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5.5" customHeight="1">
      <c r="A2" s="500" t="s">
        <v>410</v>
      </c>
      <c r="B2" s="500"/>
      <c r="C2" s="35" t="s">
        <v>267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7" t="s">
        <v>15</v>
      </c>
      <c r="R4" s="459"/>
    </row>
    <row r="5" spans="1:20" ht="21" customHeight="1">
      <c r="A5" s="467" t="s">
        <v>244</v>
      </c>
      <c r="B5" s="468"/>
      <c r="C5" s="8" t="s">
        <v>0</v>
      </c>
      <c r="D5" s="18">
        <f>SUM(D7,D9,D11)</f>
        <v>303304</v>
      </c>
      <c r="E5" s="18">
        <f aca="true" t="shared" si="0" ref="E5:Q6">SUM(E7,E9,E11)</f>
        <v>59602</v>
      </c>
      <c r="F5" s="18">
        <f t="shared" si="0"/>
        <v>10906</v>
      </c>
      <c r="G5" s="18">
        <f t="shared" si="0"/>
        <v>21983</v>
      </c>
      <c r="H5" s="18">
        <f t="shared" si="0"/>
        <v>21813</v>
      </c>
      <c r="I5" s="18">
        <f t="shared" si="0"/>
        <v>22959</v>
      </c>
      <c r="J5" s="18">
        <f t="shared" si="0"/>
        <v>18311</v>
      </c>
      <c r="K5" s="18">
        <f t="shared" si="0"/>
        <v>26888</v>
      </c>
      <c r="L5" s="18">
        <f t="shared" si="0"/>
        <v>24158</v>
      </c>
      <c r="M5" s="18">
        <f t="shared" si="0"/>
        <v>28392</v>
      </c>
      <c r="N5" s="18">
        <f t="shared" si="0"/>
        <v>13509</v>
      </c>
      <c r="O5" s="18">
        <f t="shared" si="0"/>
        <v>20501</v>
      </c>
      <c r="P5" s="18">
        <f t="shared" si="0"/>
        <v>28910</v>
      </c>
      <c r="Q5" s="18">
        <f t="shared" si="0"/>
        <v>5372</v>
      </c>
      <c r="R5" s="18">
        <f aca="true" t="shared" si="1" ref="R5:R18">SUM(E5:Q5)</f>
        <v>303304</v>
      </c>
      <c r="T5" s="79">
        <f>D5-R5</f>
        <v>0</v>
      </c>
    </row>
    <row r="6" spans="1:20" ht="21" customHeight="1">
      <c r="A6" s="469"/>
      <c r="B6" s="468"/>
      <c r="C6" s="10" t="s">
        <v>14</v>
      </c>
      <c r="D6" s="23" t="s">
        <v>270</v>
      </c>
      <c r="E6" s="23">
        <f>SUM(E8,E10,E12)</f>
        <v>8236</v>
      </c>
      <c r="F6" s="23">
        <f t="shared" si="0"/>
        <v>26226</v>
      </c>
      <c r="G6" s="23">
        <f t="shared" si="0"/>
        <v>15905</v>
      </c>
      <c r="H6" s="23">
        <f t="shared" si="0"/>
        <v>15661</v>
      </c>
      <c r="I6" s="23">
        <f t="shared" si="0"/>
        <v>12732</v>
      </c>
      <c r="J6" s="23">
        <f t="shared" si="0"/>
        <v>14175</v>
      </c>
      <c r="K6" s="23">
        <f t="shared" si="0"/>
        <v>16261</v>
      </c>
      <c r="L6" s="23">
        <f t="shared" si="0"/>
        <v>19114</v>
      </c>
      <c r="M6" s="23">
        <f t="shared" si="0"/>
        <v>19278</v>
      </c>
      <c r="N6" s="23">
        <f t="shared" si="0"/>
        <v>10376</v>
      </c>
      <c r="O6" s="23">
        <f t="shared" si="0"/>
        <v>14937</v>
      </c>
      <c r="P6" s="23">
        <f t="shared" si="0"/>
        <v>24489</v>
      </c>
      <c r="Q6" s="23">
        <f t="shared" si="0"/>
        <v>18053</v>
      </c>
      <c r="R6" s="23">
        <f t="shared" si="1"/>
        <v>215443</v>
      </c>
      <c r="T6" s="79" t="e">
        <f aca="true" t="shared" si="2" ref="T6:T18">D6-R6</f>
        <v>#VALUE!</v>
      </c>
    </row>
    <row r="7" spans="1:20" ht="21" customHeight="1">
      <c r="A7" s="473"/>
      <c r="B7" s="466" t="s">
        <v>24</v>
      </c>
      <c r="C7" s="8" t="s">
        <v>0</v>
      </c>
      <c r="D7" s="69">
        <v>247152</v>
      </c>
      <c r="E7" s="69">
        <v>18528</v>
      </c>
      <c r="F7" s="69">
        <v>9858</v>
      </c>
      <c r="G7" s="69">
        <v>19760</v>
      </c>
      <c r="H7" s="69">
        <v>20409</v>
      </c>
      <c r="I7" s="69">
        <v>21822</v>
      </c>
      <c r="J7" s="69">
        <v>17794</v>
      </c>
      <c r="K7" s="69">
        <v>22932</v>
      </c>
      <c r="L7" s="69">
        <v>23313</v>
      </c>
      <c r="M7" s="69">
        <v>26893</v>
      </c>
      <c r="N7" s="69">
        <v>12823</v>
      </c>
      <c r="O7" s="69">
        <v>20065</v>
      </c>
      <c r="P7" s="69">
        <v>28515</v>
      </c>
      <c r="Q7" s="69">
        <v>4440</v>
      </c>
      <c r="R7" s="18">
        <f t="shared" si="1"/>
        <v>247152</v>
      </c>
      <c r="T7" s="79">
        <f t="shared" si="2"/>
        <v>0</v>
      </c>
    </row>
    <row r="8" spans="1:20" ht="21" customHeight="1">
      <c r="A8" s="473"/>
      <c r="B8" s="466"/>
      <c r="C8" s="10" t="s">
        <v>14</v>
      </c>
      <c r="D8" s="70" t="s">
        <v>294</v>
      </c>
      <c r="E8" s="23">
        <v>582</v>
      </c>
      <c r="F8" s="23">
        <v>5606</v>
      </c>
      <c r="G8" s="23">
        <v>9692</v>
      </c>
      <c r="H8" s="23">
        <v>14402</v>
      </c>
      <c r="I8" s="23">
        <v>12451</v>
      </c>
      <c r="J8" s="23">
        <v>13278</v>
      </c>
      <c r="K8" s="23">
        <v>14892</v>
      </c>
      <c r="L8" s="23">
        <v>16014</v>
      </c>
      <c r="M8" s="23">
        <v>18784</v>
      </c>
      <c r="N8" s="65">
        <v>9732</v>
      </c>
      <c r="O8" s="65">
        <v>14816</v>
      </c>
      <c r="P8" s="23">
        <v>23545</v>
      </c>
      <c r="Q8" s="23">
        <v>17325</v>
      </c>
      <c r="R8" s="23">
        <f t="shared" si="1"/>
        <v>171119</v>
      </c>
      <c r="T8" s="79" t="e">
        <f t="shared" si="2"/>
        <v>#VALUE!</v>
      </c>
    </row>
    <row r="9" spans="1:20" ht="21" customHeight="1">
      <c r="A9" s="475"/>
      <c r="B9" s="466" t="s">
        <v>109</v>
      </c>
      <c r="C9" s="8" t="s">
        <v>0</v>
      </c>
      <c r="D9" s="69">
        <v>48145</v>
      </c>
      <c r="E9" s="69">
        <v>41074</v>
      </c>
      <c r="F9" s="69">
        <v>300</v>
      </c>
      <c r="G9" s="69">
        <v>300</v>
      </c>
      <c r="H9" s="69">
        <v>500</v>
      </c>
      <c r="I9" s="69">
        <v>300</v>
      </c>
      <c r="J9" s="69">
        <v>300</v>
      </c>
      <c r="K9" s="69">
        <v>3671</v>
      </c>
      <c r="L9" s="69">
        <v>300</v>
      </c>
      <c r="M9" s="69">
        <v>300</v>
      </c>
      <c r="N9" s="69">
        <v>500</v>
      </c>
      <c r="O9" s="69">
        <v>300</v>
      </c>
      <c r="P9" s="69">
        <v>300</v>
      </c>
      <c r="Q9" s="69">
        <v>0</v>
      </c>
      <c r="R9" s="18">
        <f t="shared" si="1"/>
        <v>48145</v>
      </c>
      <c r="T9" s="79">
        <f t="shared" si="2"/>
        <v>0</v>
      </c>
    </row>
    <row r="10" spans="1:20" ht="21" customHeight="1">
      <c r="A10" s="475"/>
      <c r="B10" s="466"/>
      <c r="C10" s="10" t="s">
        <v>14</v>
      </c>
      <c r="D10" s="70" t="s">
        <v>295</v>
      </c>
      <c r="E10" s="23">
        <v>7654</v>
      </c>
      <c r="F10" s="23">
        <v>20241</v>
      </c>
      <c r="G10" s="23">
        <v>4760</v>
      </c>
      <c r="H10" s="23">
        <v>1208</v>
      </c>
      <c r="I10" s="23">
        <v>221</v>
      </c>
      <c r="J10" s="23">
        <v>687</v>
      </c>
      <c r="K10" s="23">
        <v>962</v>
      </c>
      <c r="L10" s="23">
        <v>1968</v>
      </c>
      <c r="M10" s="23">
        <v>300</v>
      </c>
      <c r="N10" s="65">
        <v>559</v>
      </c>
      <c r="O10" s="65">
        <v>101</v>
      </c>
      <c r="P10" s="23">
        <v>2</v>
      </c>
      <c r="Q10" s="23">
        <v>189</v>
      </c>
      <c r="R10" s="23">
        <f t="shared" si="1"/>
        <v>38852</v>
      </c>
      <c r="T10" s="79" t="e">
        <f t="shared" si="2"/>
        <v>#VALUE!</v>
      </c>
    </row>
    <row r="11" spans="1:20" ht="21" customHeight="1">
      <c r="A11" s="473"/>
      <c r="B11" s="466" t="s">
        <v>34</v>
      </c>
      <c r="C11" s="8" t="s">
        <v>0</v>
      </c>
      <c r="D11" s="69">
        <v>8007</v>
      </c>
      <c r="E11" s="69">
        <v>0</v>
      </c>
      <c r="F11" s="69">
        <v>748</v>
      </c>
      <c r="G11" s="69">
        <v>1923</v>
      </c>
      <c r="H11" s="69">
        <v>904</v>
      </c>
      <c r="I11" s="69">
        <v>837</v>
      </c>
      <c r="J11" s="69">
        <v>217</v>
      </c>
      <c r="K11" s="69">
        <v>285</v>
      </c>
      <c r="L11" s="69">
        <v>545</v>
      </c>
      <c r="M11" s="69">
        <v>1199</v>
      </c>
      <c r="N11" s="69">
        <v>186</v>
      </c>
      <c r="O11" s="69">
        <v>136</v>
      </c>
      <c r="P11" s="69">
        <v>95</v>
      </c>
      <c r="Q11" s="69">
        <v>932</v>
      </c>
      <c r="R11" s="18">
        <f t="shared" si="1"/>
        <v>8007</v>
      </c>
      <c r="T11" s="79">
        <f t="shared" si="2"/>
        <v>0</v>
      </c>
    </row>
    <row r="12" spans="1:20" ht="21" customHeight="1">
      <c r="A12" s="464"/>
      <c r="B12" s="466"/>
      <c r="C12" s="10" t="s">
        <v>14</v>
      </c>
      <c r="D12" s="70" t="s">
        <v>294</v>
      </c>
      <c r="E12" s="23"/>
      <c r="F12" s="23">
        <v>379</v>
      </c>
      <c r="G12" s="23">
        <v>1453</v>
      </c>
      <c r="H12" s="23">
        <v>51</v>
      </c>
      <c r="I12" s="23">
        <v>60</v>
      </c>
      <c r="J12" s="23">
        <v>210</v>
      </c>
      <c r="K12" s="23">
        <v>407</v>
      </c>
      <c r="L12" s="23">
        <v>1132</v>
      </c>
      <c r="M12" s="23">
        <v>194</v>
      </c>
      <c r="N12" s="23">
        <v>85</v>
      </c>
      <c r="O12" s="23">
        <v>20</v>
      </c>
      <c r="P12" s="23">
        <v>942</v>
      </c>
      <c r="Q12" s="23">
        <v>539</v>
      </c>
      <c r="R12" s="23">
        <f t="shared" si="1"/>
        <v>5472</v>
      </c>
      <c r="T12" s="79" t="e">
        <f t="shared" si="2"/>
        <v>#VALUE!</v>
      </c>
    </row>
    <row r="13" spans="1:20" ht="21" customHeight="1">
      <c r="A13" s="467" t="s">
        <v>245</v>
      </c>
      <c r="B13" s="468"/>
      <c r="C13" s="8" t="s">
        <v>0</v>
      </c>
      <c r="D13" s="18">
        <f>SUM(D15)</f>
        <v>3916</v>
      </c>
      <c r="E13" s="18">
        <f aca="true" t="shared" si="3" ref="E13:Q14">SUM(E15)</f>
        <v>497</v>
      </c>
      <c r="F13" s="18">
        <f t="shared" si="3"/>
        <v>197</v>
      </c>
      <c r="G13" s="18">
        <f t="shared" si="3"/>
        <v>297</v>
      </c>
      <c r="H13" s="18">
        <f t="shared" si="3"/>
        <v>597</v>
      </c>
      <c r="I13" s="18">
        <f t="shared" si="3"/>
        <v>97</v>
      </c>
      <c r="J13" s="18">
        <f t="shared" si="3"/>
        <v>97</v>
      </c>
      <c r="K13" s="18">
        <f t="shared" si="3"/>
        <v>597</v>
      </c>
      <c r="L13" s="18">
        <f t="shared" si="3"/>
        <v>97</v>
      </c>
      <c r="M13" s="18">
        <f t="shared" si="3"/>
        <v>97</v>
      </c>
      <c r="N13" s="18">
        <f t="shared" si="3"/>
        <v>1150</v>
      </c>
      <c r="O13" s="18">
        <f t="shared" si="3"/>
        <v>97</v>
      </c>
      <c r="P13" s="18">
        <f t="shared" si="3"/>
        <v>96</v>
      </c>
      <c r="Q13" s="18">
        <f t="shared" si="3"/>
        <v>0</v>
      </c>
      <c r="R13" s="18">
        <f t="shared" si="1"/>
        <v>3916</v>
      </c>
      <c r="T13" s="79">
        <f t="shared" si="2"/>
        <v>0</v>
      </c>
    </row>
    <row r="14" spans="1:20" ht="21" customHeight="1">
      <c r="A14" s="469"/>
      <c r="B14" s="468"/>
      <c r="C14" s="10" t="s">
        <v>14</v>
      </c>
      <c r="D14" s="23" t="s">
        <v>270</v>
      </c>
      <c r="E14" s="23">
        <f t="shared" si="3"/>
        <v>0</v>
      </c>
      <c r="F14" s="23">
        <f t="shared" si="3"/>
        <v>4</v>
      </c>
      <c r="G14" s="23">
        <f t="shared" si="3"/>
        <v>4</v>
      </c>
      <c r="H14" s="23">
        <f t="shared" si="3"/>
        <v>41</v>
      </c>
      <c r="I14" s="23">
        <f t="shared" si="3"/>
        <v>16</v>
      </c>
      <c r="J14" s="23">
        <f t="shared" si="3"/>
        <v>34</v>
      </c>
      <c r="K14" s="23">
        <f t="shared" si="3"/>
        <v>5</v>
      </c>
      <c r="L14" s="23">
        <f t="shared" si="3"/>
        <v>28</v>
      </c>
      <c r="M14" s="23">
        <f t="shared" si="3"/>
        <v>8</v>
      </c>
      <c r="N14" s="23">
        <f t="shared" si="3"/>
        <v>113</v>
      </c>
      <c r="O14" s="23">
        <f t="shared" si="3"/>
        <v>5</v>
      </c>
      <c r="P14" s="23">
        <f t="shared" si="3"/>
        <v>61</v>
      </c>
      <c r="Q14" s="23">
        <f t="shared" si="3"/>
        <v>22</v>
      </c>
      <c r="R14" s="23">
        <f t="shared" si="1"/>
        <v>341</v>
      </c>
      <c r="T14" s="79" t="e">
        <f t="shared" si="2"/>
        <v>#VALUE!</v>
      </c>
    </row>
    <row r="15" spans="1:20" ht="21" customHeight="1">
      <c r="A15" s="464"/>
      <c r="B15" s="466" t="s">
        <v>191</v>
      </c>
      <c r="C15" s="8" t="s">
        <v>0</v>
      </c>
      <c r="D15" s="69">
        <v>3916</v>
      </c>
      <c r="E15" s="69">
        <v>497</v>
      </c>
      <c r="F15" s="69">
        <v>197</v>
      </c>
      <c r="G15" s="69">
        <v>297</v>
      </c>
      <c r="H15" s="69">
        <v>597</v>
      </c>
      <c r="I15" s="69">
        <v>97</v>
      </c>
      <c r="J15" s="69">
        <v>97</v>
      </c>
      <c r="K15" s="69">
        <v>597</v>
      </c>
      <c r="L15" s="69">
        <v>97</v>
      </c>
      <c r="M15" s="69">
        <v>97</v>
      </c>
      <c r="N15" s="69">
        <v>1150</v>
      </c>
      <c r="O15" s="69">
        <v>97</v>
      </c>
      <c r="P15" s="69">
        <v>96</v>
      </c>
      <c r="Q15" s="69">
        <v>0</v>
      </c>
      <c r="R15" s="18">
        <f t="shared" si="1"/>
        <v>3916</v>
      </c>
      <c r="T15" s="79">
        <f t="shared" si="2"/>
        <v>0</v>
      </c>
    </row>
    <row r="16" spans="1:20" ht="21" customHeight="1">
      <c r="A16" s="465"/>
      <c r="B16" s="466"/>
      <c r="C16" s="10" t="s">
        <v>14</v>
      </c>
      <c r="D16" s="70" t="s">
        <v>295</v>
      </c>
      <c r="E16" s="23"/>
      <c r="F16" s="23">
        <v>4</v>
      </c>
      <c r="G16" s="23">
        <v>4</v>
      </c>
      <c r="H16" s="23">
        <v>41</v>
      </c>
      <c r="I16" s="23">
        <v>16</v>
      </c>
      <c r="J16" s="23">
        <v>34</v>
      </c>
      <c r="K16" s="23">
        <v>5</v>
      </c>
      <c r="L16" s="23">
        <v>28</v>
      </c>
      <c r="M16" s="23">
        <v>8</v>
      </c>
      <c r="N16" s="23">
        <v>113</v>
      </c>
      <c r="O16" s="23">
        <v>5</v>
      </c>
      <c r="P16" s="23">
        <v>61</v>
      </c>
      <c r="Q16" s="23">
        <v>22</v>
      </c>
      <c r="R16" s="23">
        <f t="shared" si="1"/>
        <v>341</v>
      </c>
      <c r="T16" s="79" t="e">
        <f t="shared" si="2"/>
        <v>#VALUE!</v>
      </c>
    </row>
    <row r="17" spans="1:20" ht="21" customHeight="1">
      <c r="A17" s="454" t="s">
        <v>28</v>
      </c>
      <c r="B17" s="455"/>
      <c r="C17" s="8" t="s">
        <v>0</v>
      </c>
      <c r="D17" s="18">
        <f aca="true" t="shared" si="4" ref="D17:Q18">SUM(D5,D13)</f>
        <v>307220</v>
      </c>
      <c r="E17" s="18">
        <f t="shared" si="4"/>
        <v>60099</v>
      </c>
      <c r="F17" s="18">
        <f t="shared" si="4"/>
        <v>11103</v>
      </c>
      <c r="G17" s="18">
        <f t="shared" si="4"/>
        <v>22280</v>
      </c>
      <c r="H17" s="18">
        <f t="shared" si="4"/>
        <v>22410</v>
      </c>
      <c r="I17" s="18">
        <f t="shared" si="4"/>
        <v>23056</v>
      </c>
      <c r="J17" s="18">
        <f t="shared" si="4"/>
        <v>18408</v>
      </c>
      <c r="K17" s="18">
        <f t="shared" si="4"/>
        <v>27485</v>
      </c>
      <c r="L17" s="18">
        <f t="shared" si="4"/>
        <v>24255</v>
      </c>
      <c r="M17" s="18">
        <f t="shared" si="4"/>
        <v>28489</v>
      </c>
      <c r="N17" s="18">
        <f t="shared" si="4"/>
        <v>14659</v>
      </c>
      <c r="O17" s="18">
        <f t="shared" si="4"/>
        <v>20598</v>
      </c>
      <c r="P17" s="18">
        <f t="shared" si="4"/>
        <v>29006</v>
      </c>
      <c r="Q17" s="18">
        <f t="shared" si="4"/>
        <v>5372</v>
      </c>
      <c r="R17" s="18">
        <f t="shared" si="1"/>
        <v>307220</v>
      </c>
      <c r="S17" s="9"/>
      <c r="T17" s="79">
        <f t="shared" si="2"/>
        <v>0</v>
      </c>
    </row>
    <row r="18" spans="1:20" ht="21" customHeight="1">
      <c r="A18" s="456"/>
      <c r="B18" s="457"/>
      <c r="C18" s="12" t="s">
        <v>14</v>
      </c>
      <c r="D18" s="25" t="s">
        <v>270</v>
      </c>
      <c r="E18" s="25">
        <f t="shared" si="4"/>
        <v>8236</v>
      </c>
      <c r="F18" s="25">
        <f t="shared" si="4"/>
        <v>26230</v>
      </c>
      <c r="G18" s="25">
        <f t="shared" si="4"/>
        <v>15909</v>
      </c>
      <c r="H18" s="25">
        <f t="shared" si="4"/>
        <v>15702</v>
      </c>
      <c r="I18" s="25">
        <f t="shared" si="4"/>
        <v>12748</v>
      </c>
      <c r="J18" s="25">
        <f t="shared" si="4"/>
        <v>14209</v>
      </c>
      <c r="K18" s="25">
        <f t="shared" si="4"/>
        <v>16266</v>
      </c>
      <c r="L18" s="25">
        <f t="shared" si="4"/>
        <v>19142</v>
      </c>
      <c r="M18" s="25">
        <f t="shared" si="4"/>
        <v>19286</v>
      </c>
      <c r="N18" s="25">
        <f t="shared" si="4"/>
        <v>10489</v>
      </c>
      <c r="O18" s="25">
        <f t="shared" si="4"/>
        <v>14942</v>
      </c>
      <c r="P18" s="25">
        <f t="shared" si="4"/>
        <v>24550</v>
      </c>
      <c r="Q18" s="25">
        <f t="shared" si="4"/>
        <v>18075</v>
      </c>
      <c r="R18" s="25">
        <f t="shared" si="1"/>
        <v>215784</v>
      </c>
      <c r="T18" s="79" t="e">
        <f t="shared" si="2"/>
        <v>#VALUE!</v>
      </c>
    </row>
    <row r="19" spans="1:18" ht="13.5">
      <c r="A19" s="306" t="s">
        <v>16</v>
      </c>
      <c r="B19" s="307"/>
      <c r="C19" s="312" t="s">
        <v>406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4"/>
    </row>
    <row r="20" spans="1:18" ht="13.5">
      <c r="A20" s="308"/>
      <c r="B20" s="309"/>
      <c r="C20" s="315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7"/>
    </row>
    <row r="21" spans="1:18" ht="13.5">
      <c r="A21" s="308"/>
      <c r="B21" s="309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7"/>
    </row>
    <row r="22" spans="1:18" ht="13.5">
      <c r="A22" s="308"/>
      <c r="B22" s="309"/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7"/>
    </row>
    <row r="23" spans="1:18" ht="13.5">
      <c r="A23" s="308"/>
      <c r="B23" s="309"/>
      <c r="C23" s="318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</row>
    <row r="24" spans="1:18" ht="13.5">
      <c r="A24" s="308"/>
      <c r="B24" s="309"/>
      <c r="C24" s="321" t="s">
        <v>407</v>
      </c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18" ht="13.5">
      <c r="A25" s="308"/>
      <c r="B25" s="309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13.5">
      <c r="A26" s="308"/>
      <c r="B26" s="309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</row>
    <row r="27" spans="1:18" ht="13.5">
      <c r="A27" s="308"/>
      <c r="B27" s="309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10"/>
      <c r="B28" s="31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</sheetData>
  <sheetProtection/>
  <mergeCells count="24">
    <mergeCell ref="A13:B14"/>
    <mergeCell ref="A15:A16"/>
    <mergeCell ref="B15:B16"/>
    <mergeCell ref="A17:B18"/>
    <mergeCell ref="A19:B28"/>
    <mergeCell ref="C19:R23"/>
    <mergeCell ref="C24:R28"/>
    <mergeCell ref="A11:A12"/>
    <mergeCell ref="B11:B12"/>
    <mergeCell ref="A5:B6"/>
    <mergeCell ref="A7:A8"/>
    <mergeCell ref="B7:B8"/>
    <mergeCell ref="A9:A10"/>
    <mergeCell ref="B9:B10"/>
    <mergeCell ref="K3:M3"/>
    <mergeCell ref="N3:Q3"/>
    <mergeCell ref="R3:R4"/>
    <mergeCell ref="A1:R1"/>
    <mergeCell ref="A3:B4"/>
    <mergeCell ref="C3:C4"/>
    <mergeCell ref="D3:D4"/>
    <mergeCell ref="E3:G3"/>
    <mergeCell ref="H3:J3"/>
    <mergeCell ref="A2:B2"/>
  </mergeCells>
  <dataValidations count="1">
    <dataValidation allowBlank="1" showInputMessage="1" showErrorMessage="1" imeMode="off" sqref="D5:R18"/>
  </dataValidation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72" zoomScaleSheetLayoutView="72" zoomScalePageLayoutView="0" workbookViewId="0" topLeftCell="A1">
      <selection activeCell="E6" sqref="E6:Q15"/>
    </sheetView>
  </sheetViews>
  <sheetFormatPr defaultColWidth="9.140625" defaultRowHeight="15"/>
  <cols>
    <col min="1" max="1" width="3.7109375" style="1" customWidth="1"/>
    <col min="2" max="2" width="21.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551" t="s">
        <v>410</v>
      </c>
      <c r="B2" s="551"/>
      <c r="C2" s="42" t="s">
        <v>277</v>
      </c>
      <c r="D2" s="21"/>
      <c r="E2" s="21"/>
      <c r="F2" s="21"/>
      <c r="G2" s="21"/>
      <c r="H2" s="21"/>
      <c r="I2" s="21"/>
      <c r="J2" s="21"/>
      <c r="K2" s="21"/>
      <c r="L2" s="21"/>
      <c r="M2" s="21"/>
      <c r="R2" s="5" t="s">
        <v>13</v>
      </c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21" customHeight="1">
      <c r="A6" s="467" t="s">
        <v>248</v>
      </c>
      <c r="B6" s="468"/>
      <c r="C6" s="8" t="s">
        <v>0</v>
      </c>
      <c r="D6" s="18">
        <f>SUM(D8)</f>
        <v>17990</v>
      </c>
      <c r="E6" s="18">
        <f aca="true" t="shared" si="0" ref="E6:Q7">SUM(E8)</f>
        <v>650</v>
      </c>
      <c r="F6" s="18">
        <f t="shared" si="0"/>
        <v>1469</v>
      </c>
      <c r="G6" s="18">
        <f t="shared" si="0"/>
        <v>1318</v>
      </c>
      <c r="H6" s="18">
        <f t="shared" si="0"/>
        <v>1695</v>
      </c>
      <c r="I6" s="18">
        <f t="shared" si="0"/>
        <v>1145</v>
      </c>
      <c r="J6" s="18">
        <f t="shared" si="0"/>
        <v>1195</v>
      </c>
      <c r="K6" s="18">
        <f t="shared" si="0"/>
        <v>1676</v>
      </c>
      <c r="L6" s="18">
        <f t="shared" si="0"/>
        <v>1295</v>
      </c>
      <c r="M6" s="18">
        <f t="shared" si="0"/>
        <v>1245</v>
      </c>
      <c r="N6" s="18">
        <f t="shared" si="0"/>
        <v>1522</v>
      </c>
      <c r="O6" s="18">
        <f t="shared" si="0"/>
        <v>1493</v>
      </c>
      <c r="P6" s="18">
        <f t="shared" si="0"/>
        <v>2496</v>
      </c>
      <c r="Q6" s="18">
        <f t="shared" si="0"/>
        <v>791</v>
      </c>
      <c r="R6" s="18">
        <f>SUM(E6:Q6)</f>
        <v>17990</v>
      </c>
      <c r="T6" s="79">
        <f>D6-R6</f>
        <v>0</v>
      </c>
    </row>
    <row r="7" spans="1:20" ht="21" customHeight="1">
      <c r="A7" s="469"/>
      <c r="B7" s="468"/>
      <c r="C7" s="10" t="s">
        <v>14</v>
      </c>
      <c r="D7" s="23" t="s">
        <v>270</v>
      </c>
      <c r="E7" s="23">
        <f t="shared" si="0"/>
        <v>0</v>
      </c>
      <c r="F7" s="23">
        <f t="shared" si="0"/>
        <v>26</v>
      </c>
      <c r="G7" s="23">
        <f t="shared" si="0"/>
        <v>0</v>
      </c>
      <c r="H7" s="23">
        <f t="shared" si="0"/>
        <v>1019</v>
      </c>
      <c r="I7" s="23">
        <f t="shared" si="0"/>
        <v>250</v>
      </c>
      <c r="J7" s="23">
        <f t="shared" si="0"/>
        <v>370</v>
      </c>
      <c r="K7" s="23">
        <f t="shared" si="0"/>
        <v>298</v>
      </c>
      <c r="L7" s="23">
        <f t="shared" si="0"/>
        <v>437</v>
      </c>
      <c r="M7" s="23">
        <f t="shared" si="0"/>
        <v>280</v>
      </c>
      <c r="N7" s="23">
        <f t="shared" si="0"/>
        <v>290</v>
      </c>
      <c r="O7" s="23">
        <f t="shared" si="0"/>
        <v>279</v>
      </c>
      <c r="P7" s="23">
        <f t="shared" si="0"/>
        <v>310</v>
      </c>
      <c r="Q7" s="23">
        <f t="shared" si="0"/>
        <v>317</v>
      </c>
      <c r="R7" s="23">
        <f>SUM(E7:Q7)</f>
        <v>3876</v>
      </c>
      <c r="T7" s="79" t="e">
        <f aca="true" t="shared" si="1" ref="T7:T15">D7-R7</f>
        <v>#VALUE!</v>
      </c>
    </row>
    <row r="8" spans="1:20" ht="21" customHeight="1">
      <c r="A8" s="464"/>
      <c r="B8" s="466" t="s">
        <v>191</v>
      </c>
      <c r="C8" s="8" t="s">
        <v>0</v>
      </c>
      <c r="D8" s="18">
        <v>17990</v>
      </c>
      <c r="E8" s="18">
        <v>650</v>
      </c>
      <c r="F8" s="18">
        <v>1469</v>
      </c>
      <c r="G8" s="18">
        <v>1318</v>
      </c>
      <c r="H8" s="18">
        <v>1695</v>
      </c>
      <c r="I8" s="18">
        <v>1145</v>
      </c>
      <c r="J8" s="18">
        <v>1195</v>
      </c>
      <c r="K8" s="18">
        <v>1676</v>
      </c>
      <c r="L8" s="18">
        <v>1295</v>
      </c>
      <c r="M8" s="18">
        <v>1245</v>
      </c>
      <c r="N8" s="18">
        <v>1522</v>
      </c>
      <c r="O8" s="18">
        <v>1493</v>
      </c>
      <c r="P8" s="18">
        <v>2496</v>
      </c>
      <c r="Q8" s="18">
        <v>791</v>
      </c>
      <c r="R8" s="18">
        <f>SUM(E8:Q8)</f>
        <v>17990</v>
      </c>
      <c r="T8" s="79">
        <f t="shared" si="1"/>
        <v>0</v>
      </c>
    </row>
    <row r="9" spans="1:20" ht="21" customHeight="1">
      <c r="A9" s="465"/>
      <c r="B9" s="466"/>
      <c r="C9" s="10" t="s">
        <v>14</v>
      </c>
      <c r="D9" s="23"/>
      <c r="E9" s="23"/>
      <c r="F9" s="23">
        <v>26</v>
      </c>
      <c r="G9" s="23"/>
      <c r="H9" s="23">
        <v>1019</v>
      </c>
      <c r="I9" s="23">
        <v>250</v>
      </c>
      <c r="J9" s="23">
        <v>370</v>
      </c>
      <c r="K9" s="23">
        <v>298</v>
      </c>
      <c r="L9" s="23">
        <v>437</v>
      </c>
      <c r="M9" s="23">
        <v>280</v>
      </c>
      <c r="N9" s="23">
        <v>290</v>
      </c>
      <c r="O9" s="23">
        <v>279</v>
      </c>
      <c r="P9" s="23">
        <v>310</v>
      </c>
      <c r="Q9" s="23">
        <v>317</v>
      </c>
      <c r="R9" s="23" t="s">
        <v>270</v>
      </c>
      <c r="T9" s="79" t="e">
        <f t="shared" si="1"/>
        <v>#VALUE!</v>
      </c>
    </row>
    <row r="10" spans="1:24" s="216" customFormat="1" ht="21.75" customHeight="1">
      <c r="A10" s="552" t="s">
        <v>339</v>
      </c>
      <c r="B10" s="553"/>
      <c r="C10" s="215" t="s">
        <v>0</v>
      </c>
      <c r="D10" s="219">
        <f>SUBTOTAL(9,D12)</f>
        <v>1605</v>
      </c>
      <c r="E10" s="219">
        <f aca="true" t="shared" si="2" ref="E10:Q10">SUBTOTAL(9,E12)</f>
        <v>224</v>
      </c>
      <c r="F10" s="219">
        <f t="shared" si="2"/>
        <v>136</v>
      </c>
      <c r="G10" s="219">
        <f t="shared" si="2"/>
        <v>113</v>
      </c>
      <c r="H10" s="219">
        <f t="shared" si="2"/>
        <v>136</v>
      </c>
      <c r="I10" s="219">
        <f t="shared" si="2"/>
        <v>113</v>
      </c>
      <c r="J10" s="219">
        <f t="shared" si="2"/>
        <v>136</v>
      </c>
      <c r="K10" s="219">
        <f t="shared" si="2"/>
        <v>113</v>
      </c>
      <c r="L10" s="219">
        <f t="shared" si="2"/>
        <v>136</v>
      </c>
      <c r="M10" s="219">
        <f t="shared" si="2"/>
        <v>113</v>
      </c>
      <c r="N10" s="219">
        <f t="shared" si="2"/>
        <v>136</v>
      </c>
      <c r="O10" s="219">
        <f t="shared" si="2"/>
        <v>113</v>
      </c>
      <c r="P10" s="219">
        <f t="shared" si="2"/>
        <v>136</v>
      </c>
      <c r="Q10" s="219">
        <f t="shared" si="2"/>
        <v>0</v>
      </c>
      <c r="R10" s="219">
        <f>SUM(E10:Q10)</f>
        <v>1605</v>
      </c>
      <c r="S10" s="220"/>
      <c r="T10" s="79">
        <f t="shared" si="1"/>
        <v>0</v>
      </c>
      <c r="U10" s="222"/>
      <c r="V10" s="222"/>
      <c r="W10" s="223"/>
      <c r="X10" s="223"/>
    </row>
    <row r="11" spans="1:24" s="216" customFormat="1" ht="21.75" customHeight="1">
      <c r="A11" s="554"/>
      <c r="B11" s="553"/>
      <c r="C11" s="217" t="s">
        <v>14</v>
      </c>
      <c r="D11" s="23" t="s">
        <v>270</v>
      </c>
      <c r="E11" s="23">
        <f aca="true" t="shared" si="3" ref="E11:Q11">SUM(E13)</f>
        <v>0</v>
      </c>
      <c r="F11" s="23">
        <f t="shared" si="3"/>
        <v>105</v>
      </c>
      <c r="G11" s="23">
        <f t="shared" si="3"/>
        <v>0</v>
      </c>
      <c r="H11" s="23">
        <f t="shared" si="3"/>
        <v>77</v>
      </c>
      <c r="I11" s="23">
        <f t="shared" si="3"/>
        <v>157</v>
      </c>
      <c r="J11" s="23">
        <f t="shared" si="3"/>
        <v>163</v>
      </c>
      <c r="K11" s="23">
        <f t="shared" si="3"/>
        <v>0</v>
      </c>
      <c r="L11" s="23">
        <f t="shared" si="3"/>
        <v>58</v>
      </c>
      <c r="M11" s="23">
        <f t="shared" si="3"/>
        <v>0</v>
      </c>
      <c r="N11" s="23">
        <f t="shared" si="3"/>
        <v>0</v>
      </c>
      <c r="O11" s="23">
        <f t="shared" si="3"/>
        <v>67</v>
      </c>
      <c r="P11" s="23">
        <f t="shared" si="3"/>
        <v>21</v>
      </c>
      <c r="Q11" s="23">
        <f t="shared" si="3"/>
        <v>0</v>
      </c>
      <c r="R11" s="218"/>
      <c r="T11" s="79" t="e">
        <f t="shared" si="1"/>
        <v>#VALUE!</v>
      </c>
      <c r="U11" s="222"/>
      <c r="V11" s="222"/>
      <c r="W11" s="224"/>
      <c r="X11" s="224"/>
    </row>
    <row r="12" spans="1:24" s="216" customFormat="1" ht="21.75" customHeight="1">
      <c r="A12" s="555"/>
      <c r="B12" s="557" t="s">
        <v>338</v>
      </c>
      <c r="C12" s="215" t="s">
        <v>0</v>
      </c>
      <c r="D12" s="219">
        <v>1605</v>
      </c>
      <c r="E12" s="219">
        <v>224</v>
      </c>
      <c r="F12" s="219">
        <v>136</v>
      </c>
      <c r="G12" s="219">
        <v>113</v>
      </c>
      <c r="H12" s="219">
        <v>136</v>
      </c>
      <c r="I12" s="219">
        <v>113</v>
      </c>
      <c r="J12" s="219">
        <v>136</v>
      </c>
      <c r="K12" s="219">
        <v>113</v>
      </c>
      <c r="L12" s="219">
        <v>136</v>
      </c>
      <c r="M12" s="219">
        <v>113</v>
      </c>
      <c r="N12" s="219">
        <v>136</v>
      </c>
      <c r="O12" s="219">
        <v>113</v>
      </c>
      <c r="P12" s="219">
        <v>136</v>
      </c>
      <c r="Q12" s="219">
        <v>0</v>
      </c>
      <c r="R12" s="219">
        <f>SUM(E12:Q12)</f>
        <v>1605</v>
      </c>
      <c r="S12" s="220"/>
      <c r="T12" s="79">
        <f t="shared" si="1"/>
        <v>0</v>
      </c>
      <c r="U12" s="222"/>
      <c r="V12" s="222"/>
      <c r="W12" s="223"/>
      <c r="X12" s="223"/>
    </row>
    <row r="13" spans="1:24" s="216" customFormat="1" ht="21.75" customHeight="1">
      <c r="A13" s="556"/>
      <c r="B13" s="558"/>
      <c r="C13" s="217" t="s">
        <v>14</v>
      </c>
      <c r="D13" s="218" t="s">
        <v>337</v>
      </c>
      <c r="E13" s="218"/>
      <c r="F13" s="218">
        <v>105</v>
      </c>
      <c r="G13" s="218"/>
      <c r="H13" s="218">
        <v>77</v>
      </c>
      <c r="I13" s="218">
        <v>157</v>
      </c>
      <c r="J13" s="218">
        <v>163</v>
      </c>
      <c r="K13" s="218"/>
      <c r="L13" s="218">
        <v>58</v>
      </c>
      <c r="M13" s="218"/>
      <c r="N13" s="218"/>
      <c r="O13" s="218">
        <v>67</v>
      </c>
      <c r="P13" s="218">
        <v>21</v>
      </c>
      <c r="Q13" s="218"/>
      <c r="R13" s="218"/>
      <c r="T13" s="79" t="e">
        <f t="shared" si="1"/>
        <v>#VALUE!</v>
      </c>
      <c r="U13" s="222"/>
      <c r="V13" s="222"/>
      <c r="W13" s="224"/>
      <c r="X13" s="224"/>
    </row>
    <row r="14" spans="1:20" ht="21" customHeight="1">
      <c r="A14" s="454" t="s">
        <v>28</v>
      </c>
      <c r="B14" s="455"/>
      <c r="C14" s="8" t="s">
        <v>0</v>
      </c>
      <c r="D14" s="18">
        <f>SUM(D6+D10)</f>
        <v>19595</v>
      </c>
      <c r="E14" s="18">
        <f aca="true" t="shared" si="4" ref="E14:Q14">SUM(E6+E10)</f>
        <v>874</v>
      </c>
      <c r="F14" s="18">
        <f t="shared" si="4"/>
        <v>1605</v>
      </c>
      <c r="G14" s="18">
        <f t="shared" si="4"/>
        <v>1431</v>
      </c>
      <c r="H14" s="18">
        <f t="shared" si="4"/>
        <v>1831</v>
      </c>
      <c r="I14" s="18">
        <f t="shared" si="4"/>
        <v>1258</v>
      </c>
      <c r="J14" s="18">
        <f t="shared" si="4"/>
        <v>1331</v>
      </c>
      <c r="K14" s="18">
        <f t="shared" si="4"/>
        <v>1789</v>
      </c>
      <c r="L14" s="18">
        <f t="shared" si="4"/>
        <v>1431</v>
      </c>
      <c r="M14" s="18">
        <f t="shared" si="4"/>
        <v>1358</v>
      </c>
      <c r="N14" s="18">
        <f t="shared" si="4"/>
        <v>1658</v>
      </c>
      <c r="O14" s="18">
        <f t="shared" si="4"/>
        <v>1606</v>
      </c>
      <c r="P14" s="18">
        <f t="shared" si="4"/>
        <v>2632</v>
      </c>
      <c r="Q14" s="18">
        <f t="shared" si="4"/>
        <v>791</v>
      </c>
      <c r="R14" s="18">
        <f>SUM(E14:Q14)</f>
        <v>19595</v>
      </c>
      <c r="T14" s="79">
        <f t="shared" si="1"/>
        <v>0</v>
      </c>
    </row>
    <row r="15" spans="1:20" ht="21" customHeight="1">
      <c r="A15" s="456"/>
      <c r="B15" s="457"/>
      <c r="C15" s="12" t="s">
        <v>14</v>
      </c>
      <c r="D15" s="25" t="s">
        <v>270</v>
      </c>
      <c r="E15" s="25">
        <f>E7+E11</f>
        <v>0</v>
      </c>
      <c r="F15" s="25">
        <f aca="true" t="shared" si="5" ref="F15:Q15">F7+F11</f>
        <v>131</v>
      </c>
      <c r="G15" s="25">
        <f t="shared" si="5"/>
        <v>0</v>
      </c>
      <c r="H15" s="25">
        <f t="shared" si="5"/>
        <v>1096</v>
      </c>
      <c r="I15" s="25">
        <f t="shared" si="5"/>
        <v>407</v>
      </c>
      <c r="J15" s="25">
        <f t="shared" si="5"/>
        <v>533</v>
      </c>
      <c r="K15" s="25">
        <f t="shared" si="5"/>
        <v>298</v>
      </c>
      <c r="L15" s="25">
        <f t="shared" si="5"/>
        <v>495</v>
      </c>
      <c r="M15" s="25">
        <f t="shared" si="5"/>
        <v>280</v>
      </c>
      <c r="N15" s="25">
        <f t="shared" si="5"/>
        <v>290</v>
      </c>
      <c r="O15" s="25">
        <f t="shared" si="5"/>
        <v>346</v>
      </c>
      <c r="P15" s="25">
        <f t="shared" si="5"/>
        <v>331</v>
      </c>
      <c r="Q15" s="25">
        <f t="shared" si="5"/>
        <v>317</v>
      </c>
      <c r="R15" s="25">
        <f>SUM(E15:Q15)</f>
        <v>4524</v>
      </c>
      <c r="T15" s="79" t="e">
        <f t="shared" si="1"/>
        <v>#VALUE!</v>
      </c>
    </row>
    <row r="16" spans="1:18" ht="13.5">
      <c r="A16" s="306" t="s">
        <v>16</v>
      </c>
      <c r="B16" s="307"/>
      <c r="C16" s="312" t="s">
        <v>406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4"/>
    </row>
    <row r="17" spans="1:18" ht="13.5">
      <c r="A17" s="308"/>
      <c r="B17" s="309"/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7"/>
    </row>
    <row r="18" spans="1:18" ht="13.5">
      <c r="A18" s="308"/>
      <c r="B18" s="309"/>
      <c r="C18" s="315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</row>
    <row r="19" spans="1:18" ht="13.5">
      <c r="A19" s="308"/>
      <c r="B19" s="309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</row>
    <row r="20" spans="1:18" ht="13.5">
      <c r="A20" s="308"/>
      <c r="B20" s="309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20"/>
    </row>
    <row r="21" spans="1:18" ht="13.5">
      <c r="A21" s="308"/>
      <c r="B21" s="309"/>
      <c r="C21" s="321" t="s">
        <v>407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</row>
    <row r="22" spans="1:18" ht="13.5">
      <c r="A22" s="308"/>
      <c r="B22" s="309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</row>
    <row r="23" spans="1:18" ht="13.5">
      <c r="A23" s="308"/>
      <c r="B23" s="309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</row>
    <row r="24" spans="1:18" ht="13.5">
      <c r="A24" s="308"/>
      <c r="B24" s="309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18" ht="13.5">
      <c r="A25" s="310"/>
      <c r="B25" s="31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30" customHeight="1">
      <c r="A26" s="1" t="s">
        <v>250</v>
      </c>
      <c r="B26" s="36"/>
      <c r="C26" s="36"/>
      <c r="D26" s="3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</sheetData>
  <sheetProtection/>
  <mergeCells count="33">
    <mergeCell ref="A10:B11"/>
    <mergeCell ref="A12:A13"/>
    <mergeCell ref="B12:B13"/>
    <mergeCell ref="A14:B15"/>
    <mergeCell ref="A16:B25"/>
    <mergeCell ref="C16:R20"/>
    <mergeCell ref="C21:R25"/>
    <mergeCell ref="O4:O5"/>
    <mergeCell ref="G4:G5"/>
    <mergeCell ref="N3:Q3"/>
    <mergeCell ref="K3:M3"/>
    <mergeCell ref="D3:D5"/>
    <mergeCell ref="H3:J3"/>
    <mergeCell ref="H4:H5"/>
    <mergeCell ref="E4:E5"/>
    <mergeCell ref="I4:I5"/>
    <mergeCell ref="E3:G3"/>
    <mergeCell ref="A3:B5"/>
    <mergeCell ref="A6:B7"/>
    <mergeCell ref="A8:A9"/>
    <mergeCell ref="B8:B9"/>
    <mergeCell ref="N4:N5"/>
    <mergeCell ref="C3:C5"/>
    <mergeCell ref="A2:B2"/>
    <mergeCell ref="P4:P5"/>
    <mergeCell ref="J4:J5"/>
    <mergeCell ref="F4:F5"/>
    <mergeCell ref="R3:R5"/>
    <mergeCell ref="A1:R1"/>
    <mergeCell ref="Q4:Q5"/>
    <mergeCell ref="K4:K5"/>
    <mergeCell ref="L4:L5"/>
    <mergeCell ref="M4:M5"/>
  </mergeCells>
  <dataValidations count="1">
    <dataValidation allowBlank="1" showInputMessage="1" showErrorMessage="1" imeMode="off" sqref="U10:V13 D6:R15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="70" zoomScaleSheetLayoutView="70" zoomScalePageLayoutView="0" workbookViewId="0" topLeftCell="A1">
      <selection activeCell="F5" sqref="F5:R62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19.421875" style="1" customWidth="1"/>
    <col min="4" max="4" width="9.00390625" style="1" customWidth="1"/>
    <col min="5" max="5" width="10.57421875" style="1" customWidth="1"/>
    <col min="6" max="18" width="9.57421875" style="1" customWidth="1"/>
    <col min="19" max="19" width="10.57421875" style="1" customWidth="1"/>
    <col min="20" max="20" width="4.421875" style="1" customWidth="1"/>
    <col min="21" max="21" width="9.7109375" style="79" bestFit="1" customWidth="1"/>
    <col min="22" max="16384" width="9.00390625" style="1" customWidth="1"/>
  </cols>
  <sheetData>
    <row r="1" spans="1:19" ht="25.5">
      <c r="A1" s="435" t="s">
        <v>411</v>
      </c>
      <c r="B1" s="435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</row>
    <row r="2" spans="1:21" s="6" customFormat="1" ht="25.5" customHeight="1">
      <c r="A2" s="500" t="s">
        <v>410</v>
      </c>
      <c r="B2" s="500"/>
      <c r="C2" s="500"/>
      <c r="D2" s="35" t="s">
        <v>409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592" t="s">
        <v>13</v>
      </c>
      <c r="S2" s="592"/>
      <c r="U2" s="80"/>
    </row>
    <row r="3" spans="1:19" ht="12" customHeight="1">
      <c r="A3" s="462" t="s">
        <v>26</v>
      </c>
      <c r="B3" s="463"/>
      <c r="C3" s="470"/>
      <c r="D3" s="461" t="s">
        <v>22</v>
      </c>
      <c r="E3" s="458" t="s">
        <v>23</v>
      </c>
      <c r="F3" s="462" t="s">
        <v>17</v>
      </c>
      <c r="G3" s="463"/>
      <c r="H3" s="463"/>
      <c r="I3" s="462" t="s">
        <v>18</v>
      </c>
      <c r="J3" s="463"/>
      <c r="K3" s="463"/>
      <c r="L3" s="462" t="s">
        <v>19</v>
      </c>
      <c r="M3" s="463"/>
      <c r="N3" s="463"/>
      <c r="O3" s="462" t="s">
        <v>20</v>
      </c>
      <c r="P3" s="463"/>
      <c r="Q3" s="463"/>
      <c r="R3" s="463"/>
      <c r="S3" s="458" t="s">
        <v>21</v>
      </c>
    </row>
    <row r="4" spans="1:19" ht="12" customHeight="1">
      <c r="A4" s="462"/>
      <c r="B4" s="463"/>
      <c r="C4" s="470"/>
      <c r="D4" s="461"/>
      <c r="E4" s="459"/>
      <c r="F4" s="209" t="s">
        <v>1</v>
      </c>
      <c r="G4" s="209" t="s">
        <v>2</v>
      </c>
      <c r="H4" s="209" t="s">
        <v>3</v>
      </c>
      <c r="I4" s="209" t="s">
        <v>4</v>
      </c>
      <c r="J4" s="209" t="s">
        <v>5</v>
      </c>
      <c r="K4" s="209" t="s">
        <v>6</v>
      </c>
      <c r="L4" s="209" t="s">
        <v>7</v>
      </c>
      <c r="M4" s="209" t="s">
        <v>8</v>
      </c>
      <c r="N4" s="209" t="s">
        <v>9</v>
      </c>
      <c r="O4" s="209" t="s">
        <v>10</v>
      </c>
      <c r="P4" s="209" t="s">
        <v>11</v>
      </c>
      <c r="Q4" s="209" t="s">
        <v>12</v>
      </c>
      <c r="R4" s="210" t="s">
        <v>15</v>
      </c>
      <c r="S4" s="459"/>
    </row>
    <row r="5" spans="1:21" ht="21" customHeight="1">
      <c r="A5" s="467" t="s">
        <v>306</v>
      </c>
      <c r="B5" s="582"/>
      <c r="C5" s="468"/>
      <c r="D5" s="8" t="s">
        <v>0</v>
      </c>
      <c r="E5" s="18">
        <f aca="true" t="shared" si="0" ref="E5:R6">SUM(E7,E13,E19,E25,E29)</f>
        <v>31605</v>
      </c>
      <c r="F5" s="18">
        <f t="shared" si="0"/>
        <v>974</v>
      </c>
      <c r="G5" s="18">
        <f t="shared" si="0"/>
        <v>1514</v>
      </c>
      <c r="H5" s="18">
        <f t="shared" si="0"/>
        <v>2667</v>
      </c>
      <c r="I5" s="18">
        <f t="shared" si="0"/>
        <v>1839</v>
      </c>
      <c r="J5" s="18">
        <f t="shared" si="0"/>
        <v>1805</v>
      </c>
      <c r="K5" s="18">
        <f t="shared" si="0"/>
        <v>1249</v>
      </c>
      <c r="L5" s="18">
        <f t="shared" si="0"/>
        <v>2213</v>
      </c>
      <c r="M5" s="18">
        <f t="shared" si="0"/>
        <v>1695</v>
      </c>
      <c r="N5" s="18">
        <f t="shared" si="0"/>
        <v>3454</v>
      </c>
      <c r="O5" s="18">
        <f t="shared" si="0"/>
        <v>1929</v>
      </c>
      <c r="P5" s="18">
        <f t="shared" si="0"/>
        <v>2730</v>
      </c>
      <c r="Q5" s="18">
        <f t="shared" si="0"/>
        <v>8096</v>
      </c>
      <c r="R5" s="18">
        <f t="shared" si="0"/>
        <v>1440</v>
      </c>
      <c r="S5" s="18">
        <f aca="true" t="shared" si="1" ref="S5:S36">SUM(F5:R5)</f>
        <v>31605</v>
      </c>
      <c r="U5" s="79">
        <f aca="true" t="shared" si="2" ref="U5:U36">E5-S5</f>
        <v>0</v>
      </c>
    </row>
    <row r="6" spans="1:21" ht="21" customHeight="1">
      <c r="A6" s="467"/>
      <c r="B6" s="582"/>
      <c r="C6" s="468"/>
      <c r="D6" s="213" t="s">
        <v>14</v>
      </c>
      <c r="E6" s="70" t="s">
        <v>336</v>
      </c>
      <c r="F6" s="23">
        <f t="shared" si="0"/>
        <v>0</v>
      </c>
      <c r="G6" s="23">
        <f t="shared" si="0"/>
        <v>0</v>
      </c>
      <c r="H6" s="23">
        <f t="shared" si="0"/>
        <v>323</v>
      </c>
      <c r="I6" s="23">
        <f t="shared" si="0"/>
        <v>811</v>
      </c>
      <c r="J6" s="23">
        <f t="shared" si="0"/>
        <v>1087</v>
      </c>
      <c r="K6" s="23">
        <f t="shared" si="0"/>
        <v>356</v>
      </c>
      <c r="L6" s="23">
        <f t="shared" si="0"/>
        <v>440</v>
      </c>
      <c r="M6" s="23">
        <f t="shared" si="0"/>
        <v>910</v>
      </c>
      <c r="N6" s="23">
        <f t="shared" si="0"/>
        <v>351</v>
      </c>
      <c r="O6" s="23">
        <f t="shared" si="0"/>
        <v>576</v>
      </c>
      <c r="P6" s="23">
        <f t="shared" si="0"/>
        <v>277</v>
      </c>
      <c r="Q6" s="23">
        <f t="shared" si="0"/>
        <v>135</v>
      </c>
      <c r="R6" s="23">
        <f t="shared" si="0"/>
        <v>312</v>
      </c>
      <c r="S6" s="23">
        <f t="shared" si="1"/>
        <v>5578</v>
      </c>
      <c r="U6" s="79" t="e">
        <f t="shared" si="2"/>
        <v>#VALUE!</v>
      </c>
    </row>
    <row r="7" spans="1:21" ht="21" customHeight="1">
      <c r="A7" s="561"/>
      <c r="B7" s="578" t="s">
        <v>307</v>
      </c>
      <c r="C7" s="579"/>
      <c r="D7" s="8" t="s">
        <v>0</v>
      </c>
      <c r="E7" s="212">
        <f aca="true" t="shared" si="3" ref="E7:R8">SUM(E9,E11)</f>
        <v>3004</v>
      </c>
      <c r="F7" s="212">
        <f t="shared" si="3"/>
        <v>0</v>
      </c>
      <c r="G7" s="212">
        <f t="shared" si="3"/>
        <v>41</v>
      </c>
      <c r="H7" s="212">
        <f t="shared" si="3"/>
        <v>712</v>
      </c>
      <c r="I7" s="212">
        <f t="shared" si="3"/>
        <v>40</v>
      </c>
      <c r="J7" s="212">
        <f t="shared" si="3"/>
        <v>711</v>
      </c>
      <c r="K7" s="212">
        <f t="shared" si="3"/>
        <v>40</v>
      </c>
      <c r="L7" s="212">
        <f t="shared" si="3"/>
        <v>710</v>
      </c>
      <c r="M7" s="212">
        <f t="shared" si="3"/>
        <v>40</v>
      </c>
      <c r="N7" s="212">
        <f t="shared" si="3"/>
        <v>710</v>
      </c>
      <c r="O7" s="212">
        <f t="shared" si="3"/>
        <v>0</v>
      </c>
      <c r="P7" s="212">
        <f t="shared" si="3"/>
        <v>0</v>
      </c>
      <c r="Q7" s="212">
        <f t="shared" si="3"/>
        <v>0</v>
      </c>
      <c r="R7" s="212">
        <f t="shared" si="3"/>
        <v>0</v>
      </c>
      <c r="S7" s="13">
        <f t="shared" si="1"/>
        <v>3004</v>
      </c>
      <c r="U7" s="79">
        <f t="shared" si="2"/>
        <v>0</v>
      </c>
    </row>
    <row r="8" spans="1:21" ht="21" customHeight="1">
      <c r="A8" s="562"/>
      <c r="B8" s="580"/>
      <c r="C8" s="591"/>
      <c r="D8" s="213" t="s">
        <v>14</v>
      </c>
      <c r="E8" s="70" t="s">
        <v>336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133</v>
      </c>
      <c r="J8" s="70">
        <f t="shared" si="3"/>
        <v>300</v>
      </c>
      <c r="K8" s="70">
        <f t="shared" si="3"/>
        <v>4</v>
      </c>
      <c r="L8" s="70">
        <f t="shared" si="3"/>
        <v>0</v>
      </c>
      <c r="M8" s="70">
        <f t="shared" si="3"/>
        <v>526</v>
      </c>
      <c r="N8" s="70">
        <f t="shared" si="3"/>
        <v>43</v>
      </c>
      <c r="O8" s="70">
        <f t="shared" si="3"/>
        <v>284</v>
      </c>
      <c r="P8" s="70">
        <f t="shared" si="3"/>
        <v>0</v>
      </c>
      <c r="Q8" s="70">
        <f t="shared" si="3"/>
        <v>47</v>
      </c>
      <c r="R8" s="70">
        <f t="shared" si="3"/>
        <v>206</v>
      </c>
      <c r="S8" s="23">
        <f t="shared" si="1"/>
        <v>1543</v>
      </c>
      <c r="U8" s="79" t="e">
        <f t="shared" si="2"/>
        <v>#VALUE!</v>
      </c>
    </row>
    <row r="9" spans="1:21" ht="21" customHeight="1">
      <c r="A9" s="559"/>
      <c r="B9" s="560"/>
      <c r="C9" s="466" t="s">
        <v>308</v>
      </c>
      <c r="D9" s="8" t="s">
        <v>0</v>
      </c>
      <c r="E9" s="212">
        <v>635</v>
      </c>
      <c r="F9" s="212">
        <v>0</v>
      </c>
      <c r="G9" s="212">
        <v>41</v>
      </c>
      <c r="H9" s="212">
        <v>119</v>
      </c>
      <c r="I9" s="212">
        <v>40</v>
      </c>
      <c r="J9" s="212">
        <v>119</v>
      </c>
      <c r="K9" s="212">
        <v>40</v>
      </c>
      <c r="L9" s="212">
        <v>118</v>
      </c>
      <c r="M9" s="212">
        <v>40</v>
      </c>
      <c r="N9" s="212">
        <v>118</v>
      </c>
      <c r="O9" s="212">
        <v>0</v>
      </c>
      <c r="P9" s="212">
        <v>0</v>
      </c>
      <c r="Q9" s="212">
        <v>0</v>
      </c>
      <c r="R9" s="212">
        <v>0</v>
      </c>
      <c r="S9" s="13">
        <f t="shared" si="1"/>
        <v>635</v>
      </c>
      <c r="U9" s="79">
        <f t="shared" si="2"/>
        <v>0</v>
      </c>
    </row>
    <row r="10" spans="1:21" ht="21" customHeight="1">
      <c r="A10" s="559"/>
      <c r="B10" s="560"/>
      <c r="C10" s="466"/>
      <c r="D10" s="213" t="s">
        <v>14</v>
      </c>
      <c r="E10" s="70" t="s">
        <v>336</v>
      </c>
      <c r="F10" s="23"/>
      <c r="G10" s="23"/>
      <c r="H10" s="23"/>
      <c r="I10" s="23">
        <v>66</v>
      </c>
      <c r="J10" s="23">
        <v>63</v>
      </c>
      <c r="K10" s="23">
        <v>4</v>
      </c>
      <c r="L10" s="23"/>
      <c r="M10" s="23">
        <v>287</v>
      </c>
      <c r="N10" s="23">
        <v>43</v>
      </c>
      <c r="O10" s="65">
        <v>90</v>
      </c>
      <c r="P10" s="65"/>
      <c r="Q10" s="23">
        <v>47</v>
      </c>
      <c r="R10" s="23"/>
      <c r="S10" s="23">
        <f t="shared" si="1"/>
        <v>600</v>
      </c>
      <c r="U10" s="79" t="e">
        <f t="shared" si="2"/>
        <v>#VALUE!</v>
      </c>
    </row>
    <row r="11" spans="1:21" ht="21" customHeight="1">
      <c r="A11" s="583"/>
      <c r="B11" s="567"/>
      <c r="C11" s="466" t="s">
        <v>309</v>
      </c>
      <c r="D11" s="8" t="s">
        <v>0</v>
      </c>
      <c r="E11" s="212">
        <v>2369</v>
      </c>
      <c r="F11" s="212">
        <v>0</v>
      </c>
      <c r="G11" s="212">
        <v>0</v>
      </c>
      <c r="H11" s="212">
        <v>593</v>
      </c>
      <c r="I11" s="212">
        <v>0</v>
      </c>
      <c r="J11" s="212">
        <v>592</v>
      </c>
      <c r="K11" s="212">
        <v>0</v>
      </c>
      <c r="L11" s="212">
        <v>592</v>
      </c>
      <c r="M11" s="212">
        <v>0</v>
      </c>
      <c r="N11" s="212">
        <v>592</v>
      </c>
      <c r="O11" s="212">
        <v>0</v>
      </c>
      <c r="P11" s="212">
        <v>0</v>
      </c>
      <c r="Q11" s="212">
        <v>0</v>
      </c>
      <c r="R11" s="212">
        <v>0</v>
      </c>
      <c r="S11" s="13">
        <f t="shared" si="1"/>
        <v>2369</v>
      </c>
      <c r="U11" s="79">
        <f t="shared" si="2"/>
        <v>0</v>
      </c>
    </row>
    <row r="12" spans="1:21" ht="21" customHeight="1">
      <c r="A12" s="584"/>
      <c r="B12" s="568"/>
      <c r="C12" s="466"/>
      <c r="D12" s="213" t="s">
        <v>14</v>
      </c>
      <c r="E12" s="70" t="s">
        <v>336</v>
      </c>
      <c r="F12" s="23"/>
      <c r="G12" s="23"/>
      <c r="H12" s="23"/>
      <c r="I12" s="23">
        <v>67</v>
      </c>
      <c r="J12" s="23">
        <v>237</v>
      </c>
      <c r="K12" s="23"/>
      <c r="L12" s="23"/>
      <c r="M12" s="23">
        <v>239</v>
      </c>
      <c r="N12" s="23"/>
      <c r="O12" s="23">
        <v>194</v>
      </c>
      <c r="P12" s="23"/>
      <c r="Q12" s="23"/>
      <c r="R12" s="23">
        <v>206</v>
      </c>
      <c r="S12" s="23">
        <f t="shared" si="1"/>
        <v>943</v>
      </c>
      <c r="U12" s="79" t="e">
        <f t="shared" si="2"/>
        <v>#VALUE!</v>
      </c>
    </row>
    <row r="13" spans="1:21" ht="21" customHeight="1">
      <c r="A13" s="454"/>
      <c r="B13" s="563" t="s">
        <v>310</v>
      </c>
      <c r="C13" s="564"/>
      <c r="D13" s="8" t="s">
        <v>0</v>
      </c>
      <c r="E13" s="212">
        <f aca="true" t="shared" si="4" ref="E13:R14">SUM(E15,E17)</f>
        <v>486</v>
      </c>
      <c r="F13" s="212">
        <f t="shared" si="4"/>
        <v>0</v>
      </c>
      <c r="G13" s="212">
        <f t="shared" si="4"/>
        <v>42</v>
      </c>
      <c r="H13" s="212">
        <f t="shared" si="4"/>
        <v>42</v>
      </c>
      <c r="I13" s="212">
        <f t="shared" si="4"/>
        <v>41</v>
      </c>
      <c r="J13" s="212">
        <f t="shared" si="4"/>
        <v>40</v>
      </c>
      <c r="K13" s="212">
        <f t="shared" si="4"/>
        <v>40</v>
      </c>
      <c r="L13" s="212">
        <f t="shared" si="4"/>
        <v>40</v>
      </c>
      <c r="M13" s="212">
        <f t="shared" si="4"/>
        <v>40</v>
      </c>
      <c r="N13" s="212">
        <f t="shared" si="4"/>
        <v>40</v>
      </c>
      <c r="O13" s="212">
        <f t="shared" si="4"/>
        <v>40</v>
      </c>
      <c r="P13" s="212">
        <f t="shared" si="4"/>
        <v>40</v>
      </c>
      <c r="Q13" s="212">
        <f t="shared" si="4"/>
        <v>41</v>
      </c>
      <c r="R13" s="212">
        <f t="shared" si="4"/>
        <v>40</v>
      </c>
      <c r="S13" s="13">
        <f t="shared" si="1"/>
        <v>486</v>
      </c>
      <c r="U13" s="79">
        <f t="shared" si="2"/>
        <v>0</v>
      </c>
    </row>
    <row r="14" spans="1:21" ht="21" customHeight="1">
      <c r="A14" s="587"/>
      <c r="B14" s="565"/>
      <c r="C14" s="566"/>
      <c r="D14" s="213" t="s">
        <v>14</v>
      </c>
      <c r="E14" s="70" t="s">
        <v>336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0">
        <f t="shared" si="4"/>
        <v>129</v>
      </c>
      <c r="M14" s="70">
        <f t="shared" si="4"/>
        <v>0</v>
      </c>
      <c r="N14" s="70">
        <f t="shared" si="4"/>
        <v>0</v>
      </c>
      <c r="O14" s="70">
        <f t="shared" si="4"/>
        <v>0</v>
      </c>
      <c r="P14" s="70">
        <f t="shared" si="4"/>
        <v>0</v>
      </c>
      <c r="Q14" s="70">
        <f t="shared" si="4"/>
        <v>0</v>
      </c>
      <c r="R14" s="70">
        <f t="shared" si="4"/>
        <v>0</v>
      </c>
      <c r="S14" s="23">
        <f t="shared" si="1"/>
        <v>129</v>
      </c>
      <c r="U14" s="79" t="e">
        <f t="shared" si="2"/>
        <v>#VALUE!</v>
      </c>
    </row>
    <row r="15" spans="1:21" ht="21" customHeight="1">
      <c r="A15" s="559"/>
      <c r="B15" s="560"/>
      <c r="C15" s="466" t="s">
        <v>308</v>
      </c>
      <c r="D15" s="8" t="s">
        <v>0</v>
      </c>
      <c r="E15" s="212">
        <v>171</v>
      </c>
      <c r="F15" s="212"/>
      <c r="G15" s="212">
        <v>15</v>
      </c>
      <c r="H15" s="212">
        <v>15</v>
      </c>
      <c r="I15" s="212">
        <v>14</v>
      </c>
      <c r="J15" s="212">
        <v>14</v>
      </c>
      <c r="K15" s="212">
        <v>14</v>
      </c>
      <c r="L15" s="212">
        <v>14</v>
      </c>
      <c r="M15" s="212">
        <v>14</v>
      </c>
      <c r="N15" s="212">
        <v>14</v>
      </c>
      <c r="O15" s="212">
        <v>14</v>
      </c>
      <c r="P15" s="212">
        <v>14</v>
      </c>
      <c r="Q15" s="212">
        <v>15</v>
      </c>
      <c r="R15" s="212">
        <v>14</v>
      </c>
      <c r="S15" s="13">
        <f t="shared" si="1"/>
        <v>171</v>
      </c>
      <c r="U15" s="79">
        <f t="shared" si="2"/>
        <v>0</v>
      </c>
    </row>
    <row r="16" spans="1:21" ht="21" customHeight="1">
      <c r="A16" s="559"/>
      <c r="B16" s="560"/>
      <c r="C16" s="466"/>
      <c r="D16" s="213" t="s">
        <v>14</v>
      </c>
      <c r="E16" s="70" t="s">
        <v>336</v>
      </c>
      <c r="F16" s="23"/>
      <c r="G16" s="23"/>
      <c r="H16" s="23"/>
      <c r="I16" s="23"/>
      <c r="J16" s="23">
        <v>0</v>
      </c>
      <c r="K16" s="23"/>
      <c r="L16" s="23">
        <v>129</v>
      </c>
      <c r="M16" s="23"/>
      <c r="N16" s="23"/>
      <c r="O16" s="65"/>
      <c r="P16" s="65"/>
      <c r="Q16" s="23"/>
      <c r="R16" s="23"/>
      <c r="S16" s="23">
        <f t="shared" si="1"/>
        <v>129</v>
      </c>
      <c r="U16" s="79" t="e">
        <f t="shared" si="2"/>
        <v>#VALUE!</v>
      </c>
    </row>
    <row r="17" spans="1:21" ht="21" customHeight="1">
      <c r="A17" s="583"/>
      <c r="B17" s="567"/>
      <c r="C17" s="466" t="s">
        <v>398</v>
      </c>
      <c r="D17" s="8" t="s">
        <v>0</v>
      </c>
      <c r="E17" s="212">
        <v>315</v>
      </c>
      <c r="F17" s="212"/>
      <c r="G17" s="212">
        <v>27</v>
      </c>
      <c r="H17" s="212">
        <v>27</v>
      </c>
      <c r="I17" s="212">
        <v>27</v>
      </c>
      <c r="J17" s="212">
        <v>26</v>
      </c>
      <c r="K17" s="212">
        <v>26</v>
      </c>
      <c r="L17" s="212">
        <v>26</v>
      </c>
      <c r="M17" s="212">
        <v>26</v>
      </c>
      <c r="N17" s="212">
        <v>26</v>
      </c>
      <c r="O17" s="212">
        <v>26</v>
      </c>
      <c r="P17" s="212">
        <v>26</v>
      </c>
      <c r="Q17" s="212">
        <v>26</v>
      </c>
      <c r="R17" s="212">
        <v>26</v>
      </c>
      <c r="S17" s="13">
        <f t="shared" si="1"/>
        <v>315</v>
      </c>
      <c r="U17" s="79">
        <f t="shared" si="2"/>
        <v>0</v>
      </c>
    </row>
    <row r="18" spans="1:21" ht="21" customHeight="1">
      <c r="A18" s="584"/>
      <c r="B18" s="568"/>
      <c r="C18" s="466"/>
      <c r="D18" s="213" t="s">
        <v>14</v>
      </c>
      <c r="E18" s="70" t="s">
        <v>336</v>
      </c>
      <c r="F18" s="23"/>
      <c r="G18" s="23"/>
      <c r="H18" s="23"/>
      <c r="I18" s="23"/>
      <c r="J18" s="23">
        <v>0</v>
      </c>
      <c r="K18" s="23"/>
      <c r="L18" s="23"/>
      <c r="M18" s="23"/>
      <c r="N18" s="23"/>
      <c r="O18" s="23"/>
      <c r="P18" s="23"/>
      <c r="Q18" s="23"/>
      <c r="R18" s="23"/>
      <c r="S18" s="23">
        <f t="shared" si="1"/>
        <v>0</v>
      </c>
      <c r="U18" s="79" t="e">
        <f t="shared" si="2"/>
        <v>#VALUE!</v>
      </c>
    </row>
    <row r="19" spans="1:21" ht="21" customHeight="1">
      <c r="A19" s="561"/>
      <c r="B19" s="563" t="s">
        <v>311</v>
      </c>
      <c r="C19" s="564"/>
      <c r="D19" s="8" t="s">
        <v>0</v>
      </c>
      <c r="E19" s="212">
        <f aca="true" t="shared" si="5" ref="E19:R20">SUM(E21,E23)</f>
        <v>8346</v>
      </c>
      <c r="F19" s="212">
        <f t="shared" si="5"/>
        <v>0</v>
      </c>
      <c r="G19" s="212">
        <f t="shared" si="5"/>
        <v>9</v>
      </c>
      <c r="H19" s="212">
        <f t="shared" si="5"/>
        <v>492</v>
      </c>
      <c r="I19" s="212">
        <f t="shared" si="5"/>
        <v>251</v>
      </c>
      <c r="J19" s="212">
        <f t="shared" si="5"/>
        <v>267</v>
      </c>
      <c r="K19" s="212">
        <f t="shared" si="5"/>
        <v>112</v>
      </c>
      <c r="L19" s="212">
        <f t="shared" si="5"/>
        <v>460</v>
      </c>
      <c r="M19" s="212">
        <f t="shared" si="5"/>
        <v>423</v>
      </c>
      <c r="N19" s="212">
        <f t="shared" si="5"/>
        <v>1326</v>
      </c>
      <c r="O19" s="212">
        <f t="shared" si="5"/>
        <v>806</v>
      </c>
      <c r="P19" s="212">
        <f t="shared" si="5"/>
        <v>1362</v>
      </c>
      <c r="Q19" s="212">
        <f t="shared" si="5"/>
        <v>1865</v>
      </c>
      <c r="R19" s="212">
        <f t="shared" si="5"/>
        <v>973</v>
      </c>
      <c r="S19" s="13">
        <f t="shared" si="1"/>
        <v>8346</v>
      </c>
      <c r="U19" s="79">
        <f t="shared" si="2"/>
        <v>0</v>
      </c>
    </row>
    <row r="20" spans="1:21" ht="21" customHeight="1">
      <c r="A20" s="562"/>
      <c r="B20" s="565"/>
      <c r="C20" s="566"/>
      <c r="D20" s="213" t="s">
        <v>14</v>
      </c>
      <c r="E20" s="70" t="s">
        <v>336</v>
      </c>
      <c r="F20" s="70">
        <f t="shared" si="5"/>
        <v>0</v>
      </c>
      <c r="G20" s="70">
        <f t="shared" si="5"/>
        <v>0</v>
      </c>
      <c r="H20" s="70">
        <f t="shared" si="5"/>
        <v>188</v>
      </c>
      <c r="I20" s="70">
        <f t="shared" si="5"/>
        <v>663</v>
      </c>
      <c r="J20" s="70">
        <f t="shared" si="5"/>
        <v>420</v>
      </c>
      <c r="K20" s="70">
        <f t="shared" si="5"/>
        <v>351</v>
      </c>
      <c r="L20" s="70">
        <f t="shared" si="5"/>
        <v>189</v>
      </c>
      <c r="M20" s="70">
        <f t="shared" si="5"/>
        <v>383</v>
      </c>
      <c r="N20" s="70">
        <f t="shared" si="5"/>
        <v>308</v>
      </c>
      <c r="O20" s="70">
        <f t="shared" si="5"/>
        <v>283</v>
      </c>
      <c r="P20" s="70">
        <f t="shared" si="5"/>
        <v>274</v>
      </c>
      <c r="Q20" s="70">
        <f t="shared" si="5"/>
        <v>88</v>
      </c>
      <c r="R20" s="70">
        <f t="shared" si="5"/>
        <v>45</v>
      </c>
      <c r="S20" s="23">
        <f t="shared" si="1"/>
        <v>3192</v>
      </c>
      <c r="U20" s="79" t="e">
        <f t="shared" si="2"/>
        <v>#VALUE!</v>
      </c>
    </row>
    <row r="21" spans="1:21" ht="21" customHeight="1">
      <c r="A21" s="559"/>
      <c r="B21" s="560"/>
      <c r="C21" s="466" t="s">
        <v>308</v>
      </c>
      <c r="D21" s="8" t="s">
        <v>0</v>
      </c>
      <c r="E21" s="212">
        <v>4609</v>
      </c>
      <c r="F21" s="212">
        <v>0</v>
      </c>
      <c r="G21" s="212">
        <v>7</v>
      </c>
      <c r="H21" s="212">
        <v>339</v>
      </c>
      <c r="I21" s="212">
        <v>148</v>
      </c>
      <c r="J21" s="212">
        <v>210</v>
      </c>
      <c r="K21" s="212">
        <v>46</v>
      </c>
      <c r="L21" s="212">
        <v>389</v>
      </c>
      <c r="M21" s="212">
        <v>310</v>
      </c>
      <c r="N21" s="212">
        <v>765</v>
      </c>
      <c r="O21" s="212">
        <v>520</v>
      </c>
      <c r="P21" s="212">
        <v>781</v>
      </c>
      <c r="Q21" s="212">
        <v>703</v>
      </c>
      <c r="R21" s="212">
        <v>391</v>
      </c>
      <c r="S21" s="13">
        <f t="shared" si="1"/>
        <v>4609</v>
      </c>
      <c r="U21" s="79">
        <f t="shared" si="2"/>
        <v>0</v>
      </c>
    </row>
    <row r="22" spans="1:21" ht="21" customHeight="1">
      <c r="A22" s="559"/>
      <c r="B22" s="560"/>
      <c r="C22" s="466"/>
      <c r="D22" s="213" t="s">
        <v>14</v>
      </c>
      <c r="E22" s="70" t="s">
        <v>336</v>
      </c>
      <c r="F22" s="23"/>
      <c r="G22" s="23"/>
      <c r="H22" s="23">
        <v>120</v>
      </c>
      <c r="I22" s="23">
        <v>613</v>
      </c>
      <c r="J22" s="23">
        <v>336</v>
      </c>
      <c r="K22" s="23">
        <v>301</v>
      </c>
      <c r="L22" s="23">
        <v>167</v>
      </c>
      <c r="M22" s="23">
        <v>383</v>
      </c>
      <c r="N22" s="23">
        <v>261</v>
      </c>
      <c r="O22" s="65">
        <v>261</v>
      </c>
      <c r="P22" s="65">
        <v>274</v>
      </c>
      <c r="Q22" s="23">
        <v>48</v>
      </c>
      <c r="R22" s="23">
        <v>45</v>
      </c>
      <c r="S22" s="23">
        <f t="shared" si="1"/>
        <v>2809</v>
      </c>
      <c r="U22" s="79" t="e">
        <f t="shared" si="2"/>
        <v>#VALUE!</v>
      </c>
    </row>
    <row r="23" spans="1:21" ht="21" customHeight="1">
      <c r="A23" s="583"/>
      <c r="B23" s="567"/>
      <c r="C23" s="466" t="s">
        <v>309</v>
      </c>
      <c r="D23" s="8" t="s">
        <v>0</v>
      </c>
      <c r="E23" s="212">
        <v>3737</v>
      </c>
      <c r="F23" s="212">
        <v>0</v>
      </c>
      <c r="G23" s="212">
        <v>2</v>
      </c>
      <c r="H23" s="212">
        <v>153</v>
      </c>
      <c r="I23" s="212">
        <v>103</v>
      </c>
      <c r="J23" s="212">
        <v>57</v>
      </c>
      <c r="K23" s="212">
        <v>66</v>
      </c>
      <c r="L23" s="212">
        <v>71</v>
      </c>
      <c r="M23" s="212">
        <v>113</v>
      </c>
      <c r="N23" s="212">
        <v>561</v>
      </c>
      <c r="O23" s="212">
        <v>286</v>
      </c>
      <c r="P23" s="212">
        <v>581</v>
      </c>
      <c r="Q23" s="212">
        <v>1162</v>
      </c>
      <c r="R23" s="212">
        <v>582</v>
      </c>
      <c r="S23" s="13">
        <f t="shared" si="1"/>
        <v>3737</v>
      </c>
      <c r="U23" s="79">
        <f t="shared" si="2"/>
        <v>0</v>
      </c>
    </row>
    <row r="24" spans="1:21" ht="21" customHeight="1">
      <c r="A24" s="584"/>
      <c r="B24" s="568"/>
      <c r="C24" s="466"/>
      <c r="D24" s="213" t="s">
        <v>14</v>
      </c>
      <c r="E24" s="70" t="s">
        <v>336</v>
      </c>
      <c r="F24" s="23"/>
      <c r="G24" s="23"/>
      <c r="H24" s="23">
        <v>68</v>
      </c>
      <c r="I24" s="23">
        <v>50</v>
      </c>
      <c r="J24" s="23">
        <v>84</v>
      </c>
      <c r="K24" s="23">
        <v>50</v>
      </c>
      <c r="L24" s="23">
        <v>22</v>
      </c>
      <c r="M24" s="23"/>
      <c r="N24" s="23">
        <v>47</v>
      </c>
      <c r="O24" s="23">
        <v>22</v>
      </c>
      <c r="P24" s="23"/>
      <c r="Q24" s="23">
        <v>40</v>
      </c>
      <c r="R24" s="23"/>
      <c r="S24" s="23">
        <f t="shared" si="1"/>
        <v>383</v>
      </c>
      <c r="U24" s="79" t="e">
        <f t="shared" si="2"/>
        <v>#VALUE!</v>
      </c>
    </row>
    <row r="25" spans="1:21" ht="21" customHeight="1">
      <c r="A25" s="561"/>
      <c r="B25" s="563" t="s">
        <v>312</v>
      </c>
      <c r="C25" s="564"/>
      <c r="D25" s="8" t="s">
        <v>0</v>
      </c>
      <c r="E25" s="212">
        <f aca="true" t="shared" si="6" ref="E25:R26">E27</f>
        <v>159</v>
      </c>
      <c r="F25" s="212">
        <f t="shared" si="6"/>
        <v>0</v>
      </c>
      <c r="G25" s="212">
        <f t="shared" si="6"/>
        <v>50</v>
      </c>
      <c r="H25" s="212">
        <f t="shared" si="6"/>
        <v>0</v>
      </c>
      <c r="I25" s="212">
        <f t="shared" si="6"/>
        <v>0</v>
      </c>
      <c r="J25" s="212">
        <f t="shared" si="6"/>
        <v>0</v>
      </c>
      <c r="K25" s="212">
        <f t="shared" si="6"/>
        <v>0</v>
      </c>
      <c r="L25" s="212">
        <f t="shared" si="6"/>
        <v>0</v>
      </c>
      <c r="M25" s="212">
        <f t="shared" si="6"/>
        <v>0</v>
      </c>
      <c r="N25" s="212">
        <f t="shared" si="6"/>
        <v>50</v>
      </c>
      <c r="O25" s="212">
        <f t="shared" si="6"/>
        <v>0</v>
      </c>
      <c r="P25" s="212">
        <f t="shared" si="6"/>
        <v>0</v>
      </c>
      <c r="Q25" s="212">
        <f t="shared" si="6"/>
        <v>59</v>
      </c>
      <c r="R25" s="212">
        <f t="shared" si="6"/>
        <v>0</v>
      </c>
      <c r="S25" s="13">
        <f t="shared" si="1"/>
        <v>159</v>
      </c>
      <c r="U25" s="79">
        <f t="shared" si="2"/>
        <v>0</v>
      </c>
    </row>
    <row r="26" spans="1:21" ht="21" customHeight="1">
      <c r="A26" s="562"/>
      <c r="B26" s="565"/>
      <c r="C26" s="566"/>
      <c r="D26" s="213" t="s">
        <v>14</v>
      </c>
      <c r="E26" s="70" t="s">
        <v>336</v>
      </c>
      <c r="F26" s="70">
        <f t="shared" si="6"/>
        <v>0</v>
      </c>
      <c r="G26" s="70">
        <f t="shared" si="6"/>
        <v>0</v>
      </c>
      <c r="H26" s="70">
        <f t="shared" si="6"/>
        <v>0</v>
      </c>
      <c r="I26" s="70">
        <f t="shared" si="6"/>
        <v>0</v>
      </c>
      <c r="J26" s="70">
        <f t="shared" si="6"/>
        <v>0</v>
      </c>
      <c r="K26" s="70">
        <f t="shared" si="6"/>
        <v>0</v>
      </c>
      <c r="L26" s="70">
        <f t="shared" si="6"/>
        <v>0</v>
      </c>
      <c r="M26" s="70">
        <f t="shared" si="6"/>
        <v>0</v>
      </c>
      <c r="N26" s="70">
        <f t="shared" si="6"/>
        <v>0</v>
      </c>
      <c r="O26" s="70">
        <f t="shared" si="6"/>
        <v>9</v>
      </c>
      <c r="P26" s="70">
        <f t="shared" si="6"/>
        <v>3</v>
      </c>
      <c r="Q26" s="70">
        <f t="shared" si="6"/>
        <v>0</v>
      </c>
      <c r="R26" s="70">
        <f t="shared" si="6"/>
        <v>61</v>
      </c>
      <c r="S26" s="23">
        <f t="shared" si="1"/>
        <v>73</v>
      </c>
      <c r="U26" s="79" t="e">
        <f t="shared" si="2"/>
        <v>#VALUE!</v>
      </c>
    </row>
    <row r="27" spans="1:21" ht="21" customHeight="1">
      <c r="A27" s="483"/>
      <c r="B27" s="560"/>
      <c r="C27" s="466" t="s">
        <v>308</v>
      </c>
      <c r="D27" s="8" t="s">
        <v>0</v>
      </c>
      <c r="E27" s="212">
        <v>159</v>
      </c>
      <c r="F27" s="212">
        <v>0</v>
      </c>
      <c r="G27" s="212">
        <v>50</v>
      </c>
      <c r="H27" s="212">
        <v>0</v>
      </c>
      <c r="I27" s="212">
        <v>0</v>
      </c>
      <c r="J27" s="212">
        <v>0</v>
      </c>
      <c r="K27" s="212">
        <v>0</v>
      </c>
      <c r="L27" s="212">
        <v>0</v>
      </c>
      <c r="M27" s="212">
        <v>0</v>
      </c>
      <c r="N27" s="212">
        <v>50</v>
      </c>
      <c r="O27" s="212">
        <v>0</v>
      </c>
      <c r="P27" s="212">
        <v>0</v>
      </c>
      <c r="Q27" s="212">
        <v>59</v>
      </c>
      <c r="R27" s="212">
        <v>0</v>
      </c>
      <c r="S27" s="13">
        <f t="shared" si="1"/>
        <v>159</v>
      </c>
      <c r="U27" s="79">
        <f t="shared" si="2"/>
        <v>0</v>
      </c>
    </row>
    <row r="28" spans="1:21" ht="21" customHeight="1">
      <c r="A28" s="467"/>
      <c r="B28" s="457"/>
      <c r="C28" s="466"/>
      <c r="D28" s="213" t="s">
        <v>14</v>
      </c>
      <c r="E28" s="70" t="s">
        <v>336</v>
      </c>
      <c r="F28" s="23"/>
      <c r="G28" s="23"/>
      <c r="H28" s="23"/>
      <c r="I28" s="23"/>
      <c r="J28" s="23">
        <v>0</v>
      </c>
      <c r="K28" s="23"/>
      <c r="L28" s="23"/>
      <c r="M28" s="23"/>
      <c r="N28" s="23"/>
      <c r="O28" s="65">
        <v>9</v>
      </c>
      <c r="P28" s="65">
        <v>3</v>
      </c>
      <c r="Q28" s="23"/>
      <c r="R28" s="23">
        <v>61</v>
      </c>
      <c r="S28" s="23">
        <f t="shared" si="1"/>
        <v>73</v>
      </c>
      <c r="U28" s="79" t="e">
        <f t="shared" si="2"/>
        <v>#VALUE!</v>
      </c>
    </row>
    <row r="29" spans="1:21" ht="21" customHeight="1">
      <c r="A29" s="561"/>
      <c r="B29" s="563" t="s">
        <v>313</v>
      </c>
      <c r="C29" s="564"/>
      <c r="D29" s="8" t="s">
        <v>0</v>
      </c>
      <c r="E29" s="212">
        <f aca="true" t="shared" si="7" ref="E29:R30">E31</f>
        <v>19610</v>
      </c>
      <c r="F29" s="212">
        <f t="shared" si="7"/>
        <v>974</v>
      </c>
      <c r="G29" s="212">
        <f t="shared" si="7"/>
        <v>1372</v>
      </c>
      <c r="H29" s="212">
        <f t="shared" si="7"/>
        <v>1421</v>
      </c>
      <c r="I29" s="212">
        <f t="shared" si="7"/>
        <v>1507</v>
      </c>
      <c r="J29" s="212">
        <f t="shared" si="7"/>
        <v>787</v>
      </c>
      <c r="K29" s="212">
        <f t="shared" si="7"/>
        <v>1057</v>
      </c>
      <c r="L29" s="212">
        <f t="shared" si="7"/>
        <v>1003</v>
      </c>
      <c r="M29" s="212">
        <f t="shared" si="7"/>
        <v>1192</v>
      </c>
      <c r="N29" s="212">
        <f t="shared" si="7"/>
        <v>1328</v>
      </c>
      <c r="O29" s="212">
        <f t="shared" si="7"/>
        <v>1083</v>
      </c>
      <c r="P29" s="212">
        <f t="shared" si="7"/>
        <v>1328</v>
      </c>
      <c r="Q29" s="212">
        <f t="shared" si="7"/>
        <v>6131</v>
      </c>
      <c r="R29" s="212">
        <f t="shared" si="7"/>
        <v>427</v>
      </c>
      <c r="S29" s="13">
        <f t="shared" si="1"/>
        <v>19610</v>
      </c>
      <c r="U29" s="79">
        <f t="shared" si="2"/>
        <v>0</v>
      </c>
    </row>
    <row r="30" spans="1:21" ht="21" customHeight="1">
      <c r="A30" s="562"/>
      <c r="B30" s="565"/>
      <c r="C30" s="566"/>
      <c r="D30" s="213" t="s">
        <v>14</v>
      </c>
      <c r="E30" s="70" t="s">
        <v>336</v>
      </c>
      <c r="F30" s="70">
        <f t="shared" si="7"/>
        <v>0</v>
      </c>
      <c r="G30" s="70">
        <f t="shared" si="7"/>
        <v>0</v>
      </c>
      <c r="H30" s="70">
        <f t="shared" si="7"/>
        <v>135</v>
      </c>
      <c r="I30" s="70">
        <f t="shared" si="7"/>
        <v>15</v>
      </c>
      <c r="J30" s="70">
        <f t="shared" si="7"/>
        <v>367</v>
      </c>
      <c r="K30" s="70">
        <f t="shared" si="7"/>
        <v>1</v>
      </c>
      <c r="L30" s="70">
        <f t="shared" si="7"/>
        <v>122</v>
      </c>
      <c r="M30" s="70">
        <f t="shared" si="7"/>
        <v>1</v>
      </c>
      <c r="N30" s="70">
        <f t="shared" si="7"/>
        <v>0</v>
      </c>
      <c r="O30" s="70">
        <f t="shared" si="7"/>
        <v>0</v>
      </c>
      <c r="P30" s="70">
        <f t="shared" si="7"/>
        <v>0</v>
      </c>
      <c r="Q30" s="70">
        <f t="shared" si="7"/>
        <v>0</v>
      </c>
      <c r="R30" s="70">
        <f t="shared" si="7"/>
        <v>0</v>
      </c>
      <c r="S30" s="23">
        <f t="shared" si="1"/>
        <v>641</v>
      </c>
      <c r="U30" s="79" t="e">
        <f t="shared" si="2"/>
        <v>#VALUE!</v>
      </c>
    </row>
    <row r="31" spans="1:21" ht="21" customHeight="1">
      <c r="A31" s="483"/>
      <c r="B31" s="560"/>
      <c r="C31" s="466" t="s">
        <v>318</v>
      </c>
      <c r="D31" s="8" t="s">
        <v>0</v>
      </c>
      <c r="E31" s="212">
        <v>19610</v>
      </c>
      <c r="F31" s="212">
        <v>974</v>
      </c>
      <c r="G31" s="212">
        <v>1372</v>
      </c>
      <c r="H31" s="212">
        <v>1421</v>
      </c>
      <c r="I31" s="212">
        <v>1507</v>
      </c>
      <c r="J31" s="212">
        <v>787</v>
      </c>
      <c r="K31" s="212">
        <v>1057</v>
      </c>
      <c r="L31" s="212">
        <v>1003</v>
      </c>
      <c r="M31" s="212">
        <v>1192</v>
      </c>
      <c r="N31" s="212">
        <v>1328</v>
      </c>
      <c r="O31" s="212">
        <v>1083</v>
      </c>
      <c r="P31" s="212">
        <v>1328</v>
      </c>
      <c r="Q31" s="212">
        <v>6131</v>
      </c>
      <c r="R31" s="212">
        <v>427</v>
      </c>
      <c r="S31" s="13">
        <f t="shared" si="1"/>
        <v>19610</v>
      </c>
      <c r="U31" s="79">
        <f t="shared" si="2"/>
        <v>0</v>
      </c>
    </row>
    <row r="32" spans="1:21" ht="21" customHeight="1">
      <c r="A32" s="467"/>
      <c r="B32" s="457"/>
      <c r="C32" s="466"/>
      <c r="D32" s="213" t="s">
        <v>14</v>
      </c>
      <c r="E32" s="70" t="s">
        <v>336</v>
      </c>
      <c r="F32" s="23"/>
      <c r="G32" s="23"/>
      <c r="H32" s="23">
        <v>135</v>
      </c>
      <c r="I32" s="23">
        <v>15</v>
      </c>
      <c r="J32" s="23">
        <v>367</v>
      </c>
      <c r="K32" s="23">
        <v>1</v>
      </c>
      <c r="L32" s="23">
        <v>122</v>
      </c>
      <c r="M32" s="23">
        <v>1</v>
      </c>
      <c r="N32" s="23"/>
      <c r="O32" s="65"/>
      <c r="P32" s="65"/>
      <c r="Q32" s="23"/>
      <c r="R32" s="23"/>
      <c r="S32" s="23">
        <f t="shared" si="1"/>
        <v>641</v>
      </c>
      <c r="U32" s="79" t="e">
        <f t="shared" si="2"/>
        <v>#VALUE!</v>
      </c>
    </row>
    <row r="33" spans="1:21" ht="21" customHeight="1">
      <c r="A33" s="467" t="s">
        <v>314</v>
      </c>
      <c r="B33" s="582"/>
      <c r="C33" s="468"/>
      <c r="D33" s="8" t="s">
        <v>0</v>
      </c>
      <c r="E33" s="13">
        <f aca="true" t="shared" si="8" ref="E33:R34">E35+E39</f>
        <v>2531</v>
      </c>
      <c r="F33" s="212">
        <f t="shared" si="8"/>
        <v>0</v>
      </c>
      <c r="G33" s="212">
        <f t="shared" si="8"/>
        <v>180</v>
      </c>
      <c r="H33" s="212">
        <f t="shared" si="8"/>
        <v>180</v>
      </c>
      <c r="I33" s="212">
        <f t="shared" si="8"/>
        <v>273</v>
      </c>
      <c r="J33" s="212">
        <f t="shared" si="8"/>
        <v>170</v>
      </c>
      <c r="K33" s="212">
        <f t="shared" si="8"/>
        <v>180</v>
      </c>
      <c r="L33" s="212">
        <f t="shared" si="8"/>
        <v>200</v>
      </c>
      <c r="M33" s="212">
        <f t="shared" si="8"/>
        <v>213</v>
      </c>
      <c r="N33" s="212">
        <f t="shared" si="8"/>
        <v>210</v>
      </c>
      <c r="O33" s="212">
        <f t="shared" si="8"/>
        <v>193</v>
      </c>
      <c r="P33" s="212">
        <f t="shared" si="8"/>
        <v>221</v>
      </c>
      <c r="Q33" s="212">
        <f t="shared" si="8"/>
        <v>180</v>
      </c>
      <c r="R33" s="212">
        <f t="shared" si="8"/>
        <v>331</v>
      </c>
      <c r="S33" s="13">
        <f t="shared" si="1"/>
        <v>2531</v>
      </c>
      <c r="U33" s="79">
        <f t="shared" si="2"/>
        <v>0</v>
      </c>
    </row>
    <row r="34" spans="1:21" ht="21" customHeight="1">
      <c r="A34" s="467"/>
      <c r="B34" s="582"/>
      <c r="C34" s="468"/>
      <c r="D34" s="213" t="s">
        <v>14</v>
      </c>
      <c r="E34" s="70" t="s">
        <v>336</v>
      </c>
      <c r="F34" s="70">
        <f t="shared" si="8"/>
        <v>0</v>
      </c>
      <c r="G34" s="70">
        <f t="shared" si="8"/>
        <v>0</v>
      </c>
      <c r="H34" s="70">
        <f t="shared" si="8"/>
        <v>55</v>
      </c>
      <c r="I34" s="70">
        <f t="shared" si="8"/>
        <v>190</v>
      </c>
      <c r="J34" s="70">
        <f t="shared" si="8"/>
        <v>411</v>
      </c>
      <c r="K34" s="70">
        <f t="shared" si="8"/>
        <v>415</v>
      </c>
      <c r="L34" s="70">
        <f t="shared" si="8"/>
        <v>13</v>
      </c>
      <c r="M34" s="70">
        <f t="shared" si="8"/>
        <v>173</v>
      </c>
      <c r="N34" s="70">
        <f t="shared" si="8"/>
        <v>0</v>
      </c>
      <c r="O34" s="70">
        <f t="shared" si="8"/>
        <v>224</v>
      </c>
      <c r="P34" s="70">
        <f t="shared" si="8"/>
        <v>292</v>
      </c>
      <c r="Q34" s="70">
        <f t="shared" si="8"/>
        <v>36</v>
      </c>
      <c r="R34" s="70">
        <f t="shared" si="8"/>
        <v>688</v>
      </c>
      <c r="S34" s="23">
        <f t="shared" si="1"/>
        <v>2497</v>
      </c>
      <c r="U34" s="79" t="e">
        <f t="shared" si="2"/>
        <v>#VALUE!</v>
      </c>
    </row>
    <row r="35" spans="1:21" ht="21" customHeight="1">
      <c r="A35" s="561"/>
      <c r="B35" s="563" t="s">
        <v>315</v>
      </c>
      <c r="C35" s="564"/>
      <c r="D35" s="8" t="s">
        <v>0</v>
      </c>
      <c r="E35" s="212">
        <f aca="true" t="shared" si="9" ref="E35:R36">E37</f>
        <v>290</v>
      </c>
      <c r="F35" s="212">
        <f t="shared" si="9"/>
        <v>0</v>
      </c>
      <c r="G35" s="212">
        <f t="shared" si="9"/>
        <v>0</v>
      </c>
      <c r="H35" s="212">
        <f t="shared" si="9"/>
        <v>0</v>
      </c>
      <c r="I35" s="212">
        <f t="shared" si="9"/>
        <v>73</v>
      </c>
      <c r="J35" s="212">
        <f t="shared" si="9"/>
        <v>0</v>
      </c>
      <c r="K35" s="212">
        <f t="shared" si="9"/>
        <v>0</v>
      </c>
      <c r="L35" s="212">
        <f t="shared" si="9"/>
        <v>0</v>
      </c>
      <c r="M35" s="212">
        <f t="shared" si="9"/>
        <v>73</v>
      </c>
      <c r="N35" s="212">
        <f t="shared" si="9"/>
        <v>0</v>
      </c>
      <c r="O35" s="212">
        <f t="shared" si="9"/>
        <v>73</v>
      </c>
      <c r="P35" s="212">
        <f t="shared" si="9"/>
        <v>71</v>
      </c>
      <c r="Q35" s="212">
        <f t="shared" si="9"/>
        <v>0</v>
      </c>
      <c r="R35" s="212">
        <f t="shared" si="9"/>
        <v>0</v>
      </c>
      <c r="S35" s="13">
        <f t="shared" si="1"/>
        <v>290</v>
      </c>
      <c r="U35" s="79">
        <f t="shared" si="2"/>
        <v>0</v>
      </c>
    </row>
    <row r="36" spans="1:21" ht="21" customHeight="1">
      <c r="A36" s="562"/>
      <c r="B36" s="565"/>
      <c r="C36" s="566"/>
      <c r="D36" s="213" t="s">
        <v>14</v>
      </c>
      <c r="E36" s="70" t="s">
        <v>336</v>
      </c>
      <c r="F36" s="70">
        <f t="shared" si="9"/>
        <v>0</v>
      </c>
      <c r="G36" s="70">
        <f t="shared" si="9"/>
        <v>0</v>
      </c>
      <c r="H36" s="70">
        <f t="shared" si="9"/>
        <v>0</v>
      </c>
      <c r="I36" s="70">
        <f t="shared" si="9"/>
        <v>0</v>
      </c>
      <c r="J36" s="70">
        <f t="shared" si="9"/>
        <v>1</v>
      </c>
      <c r="K36" s="70">
        <f t="shared" si="9"/>
        <v>0</v>
      </c>
      <c r="L36" s="70">
        <f t="shared" si="9"/>
        <v>0</v>
      </c>
      <c r="M36" s="70">
        <f t="shared" si="9"/>
        <v>0</v>
      </c>
      <c r="N36" s="70">
        <f t="shared" si="9"/>
        <v>0</v>
      </c>
      <c r="O36" s="70">
        <f t="shared" si="9"/>
        <v>0</v>
      </c>
      <c r="P36" s="70">
        <f t="shared" si="9"/>
        <v>1</v>
      </c>
      <c r="Q36" s="70">
        <f t="shared" si="9"/>
        <v>0</v>
      </c>
      <c r="R36" s="70">
        <f t="shared" si="9"/>
        <v>0</v>
      </c>
      <c r="S36" s="23">
        <f t="shared" si="1"/>
        <v>2</v>
      </c>
      <c r="U36" s="79" t="e">
        <f t="shared" si="2"/>
        <v>#VALUE!</v>
      </c>
    </row>
    <row r="37" spans="1:21" ht="21" customHeight="1">
      <c r="A37" s="483"/>
      <c r="B37" s="560"/>
      <c r="C37" s="466" t="s">
        <v>309</v>
      </c>
      <c r="D37" s="8" t="s">
        <v>0</v>
      </c>
      <c r="E37" s="69">
        <v>290</v>
      </c>
      <c r="F37" s="69">
        <v>0</v>
      </c>
      <c r="G37" s="69">
        <v>0</v>
      </c>
      <c r="H37" s="69">
        <v>0</v>
      </c>
      <c r="I37" s="69">
        <v>73</v>
      </c>
      <c r="J37" s="69">
        <v>0</v>
      </c>
      <c r="K37" s="69">
        <v>0</v>
      </c>
      <c r="L37" s="69">
        <v>0</v>
      </c>
      <c r="M37" s="69">
        <v>73</v>
      </c>
      <c r="N37" s="69">
        <v>0</v>
      </c>
      <c r="O37" s="69">
        <v>73</v>
      </c>
      <c r="P37" s="69">
        <v>71</v>
      </c>
      <c r="Q37" s="69">
        <v>0</v>
      </c>
      <c r="R37" s="69">
        <v>0</v>
      </c>
      <c r="S37" s="13">
        <f aca="true" t="shared" si="10" ref="S37:S62">SUM(F37:R37)</f>
        <v>290</v>
      </c>
      <c r="U37" s="79">
        <f aca="true" t="shared" si="11" ref="U37:U62">E37-S37</f>
        <v>0</v>
      </c>
    </row>
    <row r="38" spans="1:21" ht="21" customHeight="1">
      <c r="A38" s="467"/>
      <c r="B38" s="457"/>
      <c r="C38" s="466"/>
      <c r="D38" s="213" t="s">
        <v>14</v>
      </c>
      <c r="E38" s="70" t="s">
        <v>336</v>
      </c>
      <c r="F38" s="23"/>
      <c r="G38" s="23"/>
      <c r="H38" s="23"/>
      <c r="I38" s="23"/>
      <c r="J38" s="23">
        <v>1</v>
      </c>
      <c r="K38" s="23"/>
      <c r="L38" s="23"/>
      <c r="M38" s="23"/>
      <c r="N38" s="23"/>
      <c r="O38" s="65"/>
      <c r="P38" s="65">
        <v>1</v>
      </c>
      <c r="Q38" s="23"/>
      <c r="R38" s="23"/>
      <c r="S38" s="23">
        <f t="shared" si="10"/>
        <v>2</v>
      </c>
      <c r="U38" s="79" t="e">
        <f t="shared" si="11"/>
        <v>#VALUE!</v>
      </c>
    </row>
    <row r="39" spans="1:21" ht="21" customHeight="1">
      <c r="A39" s="585"/>
      <c r="B39" s="569" t="s">
        <v>348</v>
      </c>
      <c r="C39" s="570"/>
      <c r="D39" s="8" t="s">
        <v>0</v>
      </c>
      <c r="E39" s="212">
        <f aca="true" t="shared" si="12" ref="E39:R40">E41</f>
        <v>2241</v>
      </c>
      <c r="F39" s="212">
        <f t="shared" si="12"/>
        <v>0</v>
      </c>
      <c r="G39" s="212">
        <f t="shared" si="12"/>
        <v>180</v>
      </c>
      <c r="H39" s="212">
        <f t="shared" si="12"/>
        <v>180</v>
      </c>
      <c r="I39" s="212">
        <f t="shared" si="12"/>
        <v>200</v>
      </c>
      <c r="J39" s="212">
        <f t="shared" si="12"/>
        <v>170</v>
      </c>
      <c r="K39" s="212">
        <f t="shared" si="12"/>
        <v>180</v>
      </c>
      <c r="L39" s="212">
        <f t="shared" si="12"/>
        <v>200</v>
      </c>
      <c r="M39" s="212">
        <f t="shared" si="12"/>
        <v>140</v>
      </c>
      <c r="N39" s="212">
        <f t="shared" si="12"/>
        <v>210</v>
      </c>
      <c r="O39" s="212">
        <f t="shared" si="12"/>
        <v>120</v>
      </c>
      <c r="P39" s="212">
        <f t="shared" si="12"/>
        <v>150</v>
      </c>
      <c r="Q39" s="212">
        <f t="shared" si="12"/>
        <v>180</v>
      </c>
      <c r="R39" s="212">
        <f t="shared" si="12"/>
        <v>331</v>
      </c>
      <c r="S39" s="13">
        <f t="shared" si="10"/>
        <v>2241</v>
      </c>
      <c r="U39" s="79">
        <f t="shared" si="11"/>
        <v>0</v>
      </c>
    </row>
    <row r="40" spans="1:21" ht="21" customHeight="1">
      <c r="A40" s="586"/>
      <c r="B40" s="571"/>
      <c r="C40" s="572"/>
      <c r="D40" s="213" t="s">
        <v>14</v>
      </c>
      <c r="E40" s="70" t="s">
        <v>349</v>
      </c>
      <c r="F40" s="70">
        <f t="shared" si="12"/>
        <v>0</v>
      </c>
      <c r="G40" s="70">
        <f t="shared" si="12"/>
        <v>0</v>
      </c>
      <c r="H40" s="70">
        <f t="shared" si="12"/>
        <v>55</v>
      </c>
      <c r="I40" s="70">
        <f t="shared" si="12"/>
        <v>190</v>
      </c>
      <c r="J40" s="70">
        <f t="shared" si="12"/>
        <v>410</v>
      </c>
      <c r="K40" s="70">
        <f t="shared" si="12"/>
        <v>415</v>
      </c>
      <c r="L40" s="70">
        <f t="shared" si="12"/>
        <v>13</v>
      </c>
      <c r="M40" s="70">
        <f t="shared" si="12"/>
        <v>173</v>
      </c>
      <c r="N40" s="70">
        <f t="shared" si="12"/>
        <v>0</v>
      </c>
      <c r="O40" s="70">
        <f t="shared" si="12"/>
        <v>224</v>
      </c>
      <c r="P40" s="70">
        <f t="shared" si="12"/>
        <v>291</v>
      </c>
      <c r="Q40" s="70">
        <f t="shared" si="12"/>
        <v>36</v>
      </c>
      <c r="R40" s="70">
        <f t="shared" si="12"/>
        <v>688</v>
      </c>
      <c r="S40" s="23">
        <f t="shared" si="10"/>
        <v>2495</v>
      </c>
      <c r="U40" s="79" t="e">
        <f t="shared" si="11"/>
        <v>#VALUE!</v>
      </c>
    </row>
    <row r="41" spans="1:21" ht="21" customHeight="1">
      <c r="A41" s="573"/>
      <c r="B41" s="588"/>
      <c r="C41" s="491" t="s">
        <v>24</v>
      </c>
      <c r="D41" s="8" t="s">
        <v>0</v>
      </c>
      <c r="E41" s="69">
        <v>2241</v>
      </c>
      <c r="F41" s="69">
        <v>0</v>
      </c>
      <c r="G41" s="69">
        <v>180</v>
      </c>
      <c r="H41" s="69">
        <v>180</v>
      </c>
      <c r="I41" s="69">
        <v>200</v>
      </c>
      <c r="J41" s="69">
        <v>170</v>
      </c>
      <c r="K41" s="69">
        <v>180</v>
      </c>
      <c r="L41" s="69">
        <v>200</v>
      </c>
      <c r="M41" s="69">
        <v>140</v>
      </c>
      <c r="N41" s="69">
        <v>210</v>
      </c>
      <c r="O41" s="69">
        <v>120</v>
      </c>
      <c r="P41" s="69">
        <v>150</v>
      </c>
      <c r="Q41" s="69">
        <v>180</v>
      </c>
      <c r="R41" s="69">
        <v>331</v>
      </c>
      <c r="S41" s="13">
        <f t="shared" si="10"/>
        <v>2241</v>
      </c>
      <c r="U41" s="79">
        <f t="shared" si="11"/>
        <v>0</v>
      </c>
    </row>
    <row r="42" spans="1:21" ht="21" customHeight="1">
      <c r="A42" s="574"/>
      <c r="B42" s="488"/>
      <c r="C42" s="491"/>
      <c r="D42" s="213" t="s">
        <v>14</v>
      </c>
      <c r="E42" s="70" t="s">
        <v>349</v>
      </c>
      <c r="F42" s="23"/>
      <c r="G42" s="23"/>
      <c r="H42" s="23">
        <v>55</v>
      </c>
      <c r="I42" s="23">
        <v>190</v>
      </c>
      <c r="J42" s="23">
        <v>410</v>
      </c>
      <c r="K42" s="23">
        <v>415</v>
      </c>
      <c r="L42" s="23">
        <v>13</v>
      </c>
      <c r="M42" s="23">
        <v>173</v>
      </c>
      <c r="N42" s="23"/>
      <c r="O42" s="65">
        <v>224</v>
      </c>
      <c r="P42" s="65">
        <v>291</v>
      </c>
      <c r="Q42" s="23">
        <v>36</v>
      </c>
      <c r="R42" s="23">
        <v>688</v>
      </c>
      <c r="S42" s="23">
        <f t="shared" si="10"/>
        <v>2495</v>
      </c>
      <c r="U42" s="79" t="e">
        <f t="shared" si="11"/>
        <v>#VALUE!</v>
      </c>
    </row>
    <row r="43" spans="1:21" ht="21" customHeight="1">
      <c r="A43" s="467" t="s">
        <v>316</v>
      </c>
      <c r="B43" s="582"/>
      <c r="C43" s="468"/>
      <c r="D43" s="8" t="s">
        <v>0</v>
      </c>
      <c r="E43" s="13">
        <f aca="true" t="shared" si="13" ref="E43:R44">SUM(E45,E49,E53,E57)</f>
        <v>29465</v>
      </c>
      <c r="F43" s="13">
        <f t="shared" si="13"/>
        <v>1520</v>
      </c>
      <c r="G43" s="13">
        <f t="shared" si="13"/>
        <v>2704</v>
      </c>
      <c r="H43" s="13">
        <f t="shared" si="13"/>
        <v>2064</v>
      </c>
      <c r="I43" s="13">
        <f t="shared" si="13"/>
        <v>2528</v>
      </c>
      <c r="J43" s="13">
        <f t="shared" si="13"/>
        <v>1794</v>
      </c>
      <c r="K43" s="13">
        <f t="shared" si="13"/>
        <v>2259</v>
      </c>
      <c r="L43" s="13">
        <f t="shared" si="13"/>
        <v>3269</v>
      </c>
      <c r="M43" s="13">
        <f t="shared" si="13"/>
        <v>2593</v>
      </c>
      <c r="N43" s="13">
        <f t="shared" si="13"/>
        <v>2064</v>
      </c>
      <c r="O43" s="13">
        <f t="shared" si="13"/>
        <v>2650</v>
      </c>
      <c r="P43" s="13">
        <f t="shared" si="13"/>
        <v>3020</v>
      </c>
      <c r="Q43" s="13">
        <f t="shared" si="13"/>
        <v>3000</v>
      </c>
      <c r="R43" s="13">
        <f t="shared" si="13"/>
        <v>0</v>
      </c>
      <c r="S43" s="13">
        <f t="shared" si="10"/>
        <v>29465</v>
      </c>
      <c r="U43" s="79">
        <f t="shared" si="11"/>
        <v>0</v>
      </c>
    </row>
    <row r="44" spans="1:21" ht="21" customHeight="1">
      <c r="A44" s="467"/>
      <c r="B44" s="582"/>
      <c r="C44" s="468"/>
      <c r="D44" s="213" t="s">
        <v>14</v>
      </c>
      <c r="E44" s="70" t="s">
        <v>336</v>
      </c>
      <c r="F44" s="23">
        <f t="shared" si="13"/>
        <v>0</v>
      </c>
      <c r="G44" s="23">
        <f t="shared" si="13"/>
        <v>1036</v>
      </c>
      <c r="H44" s="23">
        <f t="shared" si="13"/>
        <v>1733</v>
      </c>
      <c r="I44" s="23">
        <f t="shared" si="13"/>
        <v>2874</v>
      </c>
      <c r="J44" s="23">
        <f t="shared" si="13"/>
        <v>1368</v>
      </c>
      <c r="K44" s="23">
        <f t="shared" si="13"/>
        <v>1031</v>
      </c>
      <c r="L44" s="23">
        <f t="shared" si="13"/>
        <v>1922</v>
      </c>
      <c r="M44" s="23">
        <f t="shared" si="13"/>
        <v>1128</v>
      </c>
      <c r="N44" s="23">
        <f t="shared" si="13"/>
        <v>1861</v>
      </c>
      <c r="O44" s="23">
        <f t="shared" si="13"/>
        <v>2181</v>
      </c>
      <c r="P44" s="23">
        <f t="shared" si="13"/>
        <v>3131</v>
      </c>
      <c r="Q44" s="23">
        <f t="shared" si="13"/>
        <v>3302</v>
      </c>
      <c r="R44" s="23">
        <f t="shared" si="13"/>
        <v>3797</v>
      </c>
      <c r="S44" s="23">
        <f t="shared" si="10"/>
        <v>25364</v>
      </c>
      <c r="U44" s="79" t="e">
        <f t="shared" si="11"/>
        <v>#VALUE!</v>
      </c>
    </row>
    <row r="45" spans="1:21" ht="21" customHeight="1">
      <c r="A45" s="561"/>
      <c r="B45" s="563" t="s">
        <v>317</v>
      </c>
      <c r="C45" s="564"/>
      <c r="D45" s="8" t="s">
        <v>0</v>
      </c>
      <c r="E45" s="212">
        <f aca="true" t="shared" si="14" ref="E45:R46">E47</f>
        <v>496</v>
      </c>
      <c r="F45" s="212">
        <f t="shared" si="14"/>
        <v>200</v>
      </c>
      <c r="G45" s="212">
        <f t="shared" si="14"/>
        <v>0</v>
      </c>
      <c r="H45" s="212">
        <f t="shared" si="14"/>
        <v>0</v>
      </c>
      <c r="I45" s="212">
        <f t="shared" si="14"/>
        <v>100</v>
      </c>
      <c r="J45" s="212">
        <f t="shared" si="14"/>
        <v>0</v>
      </c>
      <c r="K45" s="212">
        <f t="shared" si="14"/>
        <v>0</v>
      </c>
      <c r="L45" s="212">
        <f t="shared" si="14"/>
        <v>100</v>
      </c>
      <c r="M45" s="212">
        <f t="shared" si="14"/>
        <v>0</v>
      </c>
      <c r="N45" s="212">
        <f t="shared" si="14"/>
        <v>0</v>
      </c>
      <c r="O45" s="212">
        <f t="shared" si="14"/>
        <v>96</v>
      </c>
      <c r="P45" s="212">
        <f t="shared" si="14"/>
        <v>0</v>
      </c>
      <c r="Q45" s="212">
        <f t="shared" si="14"/>
        <v>0</v>
      </c>
      <c r="R45" s="212">
        <f t="shared" si="14"/>
        <v>0</v>
      </c>
      <c r="S45" s="13">
        <f t="shared" si="10"/>
        <v>496</v>
      </c>
      <c r="U45" s="79">
        <f t="shared" si="11"/>
        <v>0</v>
      </c>
    </row>
    <row r="46" spans="1:21" ht="21" customHeight="1">
      <c r="A46" s="562"/>
      <c r="B46" s="565"/>
      <c r="C46" s="566"/>
      <c r="D46" s="213" t="s">
        <v>14</v>
      </c>
      <c r="E46" s="70" t="s">
        <v>336</v>
      </c>
      <c r="F46" s="70">
        <f t="shared" si="14"/>
        <v>0</v>
      </c>
      <c r="G46" s="70">
        <f t="shared" si="14"/>
        <v>0</v>
      </c>
      <c r="H46" s="70">
        <f t="shared" si="14"/>
        <v>0</v>
      </c>
      <c r="I46" s="70">
        <f t="shared" si="14"/>
        <v>0</v>
      </c>
      <c r="J46" s="70">
        <f t="shared" si="14"/>
        <v>0</v>
      </c>
      <c r="K46" s="70">
        <f t="shared" si="14"/>
        <v>2</v>
      </c>
      <c r="L46" s="70">
        <f t="shared" si="14"/>
        <v>6</v>
      </c>
      <c r="M46" s="70">
        <f t="shared" si="14"/>
        <v>12</v>
      </c>
      <c r="N46" s="70">
        <f t="shared" si="14"/>
        <v>5</v>
      </c>
      <c r="O46" s="70">
        <f t="shared" si="14"/>
        <v>13</v>
      </c>
      <c r="P46" s="70">
        <f t="shared" si="14"/>
        <v>8</v>
      </c>
      <c r="Q46" s="70">
        <f t="shared" si="14"/>
        <v>7</v>
      </c>
      <c r="R46" s="70">
        <f t="shared" si="14"/>
        <v>9</v>
      </c>
      <c r="S46" s="23">
        <f t="shared" si="10"/>
        <v>62</v>
      </c>
      <c r="U46" s="79" t="e">
        <f t="shared" si="11"/>
        <v>#VALUE!</v>
      </c>
    </row>
    <row r="47" spans="1:21" ht="21" customHeight="1">
      <c r="A47" s="483"/>
      <c r="B47" s="560"/>
      <c r="C47" s="466" t="s">
        <v>318</v>
      </c>
      <c r="D47" s="8" t="s">
        <v>0</v>
      </c>
      <c r="E47" s="69">
        <v>496</v>
      </c>
      <c r="F47" s="69">
        <v>200</v>
      </c>
      <c r="G47" s="69">
        <v>0</v>
      </c>
      <c r="H47" s="69">
        <v>0</v>
      </c>
      <c r="I47" s="69">
        <v>100</v>
      </c>
      <c r="J47" s="69">
        <v>0</v>
      </c>
      <c r="K47" s="69">
        <v>0</v>
      </c>
      <c r="L47" s="69">
        <v>100</v>
      </c>
      <c r="M47" s="69">
        <v>0</v>
      </c>
      <c r="N47" s="69">
        <v>0</v>
      </c>
      <c r="O47" s="69">
        <v>96</v>
      </c>
      <c r="P47" s="69">
        <v>0</v>
      </c>
      <c r="Q47" s="69">
        <v>0</v>
      </c>
      <c r="R47" s="69">
        <v>0</v>
      </c>
      <c r="S47" s="13">
        <f t="shared" si="10"/>
        <v>496</v>
      </c>
      <c r="U47" s="79">
        <f t="shared" si="11"/>
        <v>0</v>
      </c>
    </row>
    <row r="48" spans="1:21" ht="21" customHeight="1">
      <c r="A48" s="467"/>
      <c r="B48" s="457"/>
      <c r="C48" s="466"/>
      <c r="D48" s="213" t="s">
        <v>14</v>
      </c>
      <c r="E48" s="70" t="s">
        <v>336</v>
      </c>
      <c r="F48" s="23"/>
      <c r="G48" s="23"/>
      <c r="H48" s="23"/>
      <c r="I48" s="23"/>
      <c r="J48" s="23">
        <v>0</v>
      </c>
      <c r="K48" s="23">
        <v>2</v>
      </c>
      <c r="L48" s="23">
        <v>6</v>
      </c>
      <c r="M48" s="23">
        <v>12</v>
      </c>
      <c r="N48" s="23">
        <v>5</v>
      </c>
      <c r="O48" s="65">
        <v>13</v>
      </c>
      <c r="P48" s="65">
        <v>8</v>
      </c>
      <c r="Q48" s="23">
        <v>7</v>
      </c>
      <c r="R48" s="23">
        <v>9</v>
      </c>
      <c r="S48" s="23">
        <f t="shared" si="10"/>
        <v>62</v>
      </c>
      <c r="U48" s="79" t="e">
        <f t="shared" si="11"/>
        <v>#VALUE!</v>
      </c>
    </row>
    <row r="49" spans="1:21" ht="21" customHeight="1">
      <c r="A49" s="561"/>
      <c r="B49" s="578" t="s">
        <v>319</v>
      </c>
      <c r="C49" s="579"/>
      <c r="D49" s="8" t="s">
        <v>0</v>
      </c>
      <c r="E49" s="212">
        <f aca="true" t="shared" si="15" ref="E49:R50">E51</f>
        <v>745</v>
      </c>
      <c r="F49" s="212">
        <f t="shared" si="15"/>
        <v>0</v>
      </c>
      <c r="G49" s="212">
        <f t="shared" si="15"/>
        <v>0</v>
      </c>
      <c r="H49" s="212">
        <f t="shared" si="15"/>
        <v>0</v>
      </c>
      <c r="I49" s="212">
        <f t="shared" si="15"/>
        <v>47</v>
      </c>
      <c r="J49" s="212">
        <f t="shared" si="15"/>
        <v>0</v>
      </c>
      <c r="K49" s="212">
        <f t="shared" si="15"/>
        <v>0</v>
      </c>
      <c r="L49" s="212">
        <f t="shared" si="15"/>
        <v>698</v>
      </c>
      <c r="M49" s="212">
        <f t="shared" si="15"/>
        <v>0</v>
      </c>
      <c r="N49" s="212">
        <f t="shared" si="15"/>
        <v>0</v>
      </c>
      <c r="O49" s="212">
        <f t="shared" si="15"/>
        <v>0</v>
      </c>
      <c r="P49" s="212">
        <f t="shared" si="15"/>
        <v>0</v>
      </c>
      <c r="Q49" s="212">
        <f t="shared" si="15"/>
        <v>0</v>
      </c>
      <c r="R49" s="212">
        <f t="shared" si="15"/>
        <v>0</v>
      </c>
      <c r="S49" s="13">
        <f t="shared" si="10"/>
        <v>745</v>
      </c>
      <c r="U49" s="79">
        <f t="shared" si="11"/>
        <v>0</v>
      </c>
    </row>
    <row r="50" spans="1:21" ht="21" customHeight="1">
      <c r="A50" s="562"/>
      <c r="B50" s="580"/>
      <c r="C50" s="581"/>
      <c r="D50" s="213" t="s">
        <v>14</v>
      </c>
      <c r="E50" s="70" t="s">
        <v>336</v>
      </c>
      <c r="F50" s="70">
        <f t="shared" si="15"/>
        <v>0</v>
      </c>
      <c r="G50" s="70">
        <f t="shared" si="15"/>
        <v>0</v>
      </c>
      <c r="H50" s="70">
        <f t="shared" si="15"/>
        <v>0</v>
      </c>
      <c r="I50" s="70">
        <f t="shared" si="15"/>
        <v>0</v>
      </c>
      <c r="J50" s="70">
        <f t="shared" si="15"/>
        <v>0</v>
      </c>
      <c r="K50" s="70">
        <f t="shared" si="15"/>
        <v>0</v>
      </c>
      <c r="L50" s="70">
        <f t="shared" si="15"/>
        <v>0</v>
      </c>
      <c r="M50" s="70">
        <f t="shared" si="15"/>
        <v>0</v>
      </c>
      <c r="N50" s="70">
        <f t="shared" si="15"/>
        <v>108</v>
      </c>
      <c r="O50" s="70">
        <f t="shared" si="15"/>
        <v>177</v>
      </c>
      <c r="P50" s="70">
        <f t="shared" si="15"/>
        <v>134</v>
      </c>
      <c r="Q50" s="70">
        <f t="shared" si="15"/>
        <v>0</v>
      </c>
      <c r="R50" s="70">
        <f t="shared" si="15"/>
        <v>0</v>
      </c>
      <c r="S50" s="23">
        <f t="shared" si="10"/>
        <v>419</v>
      </c>
      <c r="U50" s="79" t="e">
        <f t="shared" si="11"/>
        <v>#VALUE!</v>
      </c>
    </row>
    <row r="51" spans="1:21" ht="21" customHeight="1">
      <c r="A51" s="483"/>
      <c r="B51" s="560"/>
      <c r="C51" s="466" t="s">
        <v>308</v>
      </c>
      <c r="D51" s="8" t="s">
        <v>0</v>
      </c>
      <c r="E51" s="69">
        <v>745</v>
      </c>
      <c r="F51" s="69">
        <v>0</v>
      </c>
      <c r="G51" s="69">
        <v>0</v>
      </c>
      <c r="H51" s="69">
        <v>0</v>
      </c>
      <c r="I51" s="69">
        <v>47</v>
      </c>
      <c r="J51" s="69">
        <v>0</v>
      </c>
      <c r="K51" s="69">
        <v>0</v>
      </c>
      <c r="L51" s="69">
        <v>698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13">
        <f t="shared" si="10"/>
        <v>745</v>
      </c>
      <c r="U51" s="79">
        <f t="shared" si="11"/>
        <v>0</v>
      </c>
    </row>
    <row r="52" spans="1:21" ht="21" customHeight="1">
      <c r="A52" s="467"/>
      <c r="B52" s="457"/>
      <c r="C52" s="466"/>
      <c r="D52" s="213" t="s">
        <v>14</v>
      </c>
      <c r="E52" s="70" t="s">
        <v>336</v>
      </c>
      <c r="F52" s="23"/>
      <c r="G52" s="23"/>
      <c r="H52" s="23"/>
      <c r="I52" s="23"/>
      <c r="J52" s="23">
        <v>0</v>
      </c>
      <c r="K52" s="23"/>
      <c r="L52" s="23"/>
      <c r="M52" s="23"/>
      <c r="N52" s="23">
        <v>108</v>
      </c>
      <c r="O52" s="65">
        <v>177</v>
      </c>
      <c r="P52" s="65">
        <v>134</v>
      </c>
      <c r="Q52" s="23"/>
      <c r="R52" s="23"/>
      <c r="S52" s="23">
        <f t="shared" si="10"/>
        <v>419</v>
      </c>
      <c r="U52" s="79" t="e">
        <f t="shared" si="11"/>
        <v>#VALUE!</v>
      </c>
    </row>
    <row r="53" spans="1:21" ht="21" customHeight="1">
      <c r="A53" s="561"/>
      <c r="B53" s="578" t="s">
        <v>320</v>
      </c>
      <c r="C53" s="579"/>
      <c r="D53" s="8" t="s">
        <v>0</v>
      </c>
      <c r="E53" s="212">
        <f aca="true" t="shared" si="16" ref="E53:R54">E55</f>
        <v>26210</v>
      </c>
      <c r="F53" s="212">
        <f t="shared" si="16"/>
        <v>1000</v>
      </c>
      <c r="G53" s="212">
        <f t="shared" si="16"/>
        <v>2500</v>
      </c>
      <c r="H53" s="212">
        <f t="shared" si="16"/>
        <v>2000</v>
      </c>
      <c r="I53" s="212">
        <f t="shared" si="16"/>
        <v>2000</v>
      </c>
      <c r="J53" s="212">
        <f t="shared" si="16"/>
        <v>1500</v>
      </c>
      <c r="K53" s="212">
        <f t="shared" si="16"/>
        <v>2000</v>
      </c>
      <c r="L53" s="212">
        <f t="shared" si="16"/>
        <v>2210</v>
      </c>
      <c r="M53" s="212">
        <f t="shared" si="16"/>
        <v>2500</v>
      </c>
      <c r="N53" s="212">
        <f t="shared" si="16"/>
        <v>2000</v>
      </c>
      <c r="O53" s="212">
        <f t="shared" si="16"/>
        <v>2500</v>
      </c>
      <c r="P53" s="212">
        <f t="shared" si="16"/>
        <v>3000</v>
      </c>
      <c r="Q53" s="212">
        <f t="shared" si="16"/>
        <v>3000</v>
      </c>
      <c r="R53" s="212">
        <f t="shared" si="16"/>
        <v>0</v>
      </c>
      <c r="S53" s="13">
        <f t="shared" si="10"/>
        <v>26210</v>
      </c>
      <c r="U53" s="79">
        <f t="shared" si="11"/>
        <v>0</v>
      </c>
    </row>
    <row r="54" spans="1:21" ht="21" customHeight="1">
      <c r="A54" s="562"/>
      <c r="B54" s="580"/>
      <c r="C54" s="581"/>
      <c r="D54" s="213" t="s">
        <v>14</v>
      </c>
      <c r="E54" s="70" t="s">
        <v>336</v>
      </c>
      <c r="F54" s="70">
        <f t="shared" si="16"/>
        <v>0</v>
      </c>
      <c r="G54" s="70">
        <f t="shared" si="16"/>
        <v>858</v>
      </c>
      <c r="H54" s="70">
        <f t="shared" si="16"/>
        <v>1682</v>
      </c>
      <c r="I54" s="70">
        <f t="shared" si="16"/>
        <v>2765</v>
      </c>
      <c r="J54" s="70">
        <f t="shared" si="16"/>
        <v>1243</v>
      </c>
      <c r="K54" s="70">
        <f t="shared" si="16"/>
        <v>896</v>
      </c>
      <c r="L54" s="70">
        <f t="shared" si="16"/>
        <v>1806</v>
      </c>
      <c r="M54" s="70">
        <f t="shared" si="16"/>
        <v>871</v>
      </c>
      <c r="N54" s="70">
        <f t="shared" si="16"/>
        <v>1574</v>
      </c>
      <c r="O54" s="70">
        <f t="shared" si="16"/>
        <v>1701</v>
      </c>
      <c r="P54" s="70">
        <f t="shared" si="16"/>
        <v>2753</v>
      </c>
      <c r="Q54" s="70">
        <f t="shared" si="16"/>
        <v>3162</v>
      </c>
      <c r="R54" s="70">
        <f t="shared" si="16"/>
        <v>3624</v>
      </c>
      <c r="S54" s="23">
        <f t="shared" si="10"/>
        <v>22935</v>
      </c>
      <c r="U54" s="79" t="e">
        <f t="shared" si="11"/>
        <v>#VALUE!</v>
      </c>
    </row>
    <row r="55" spans="1:21" ht="21" customHeight="1">
      <c r="A55" s="483"/>
      <c r="B55" s="560"/>
      <c r="C55" s="466" t="s">
        <v>321</v>
      </c>
      <c r="D55" s="8" t="s">
        <v>0</v>
      </c>
      <c r="E55" s="69">
        <v>26210</v>
      </c>
      <c r="F55" s="69">
        <v>1000</v>
      </c>
      <c r="G55" s="69">
        <v>2500</v>
      </c>
      <c r="H55" s="69">
        <v>2000</v>
      </c>
      <c r="I55" s="69">
        <v>2000</v>
      </c>
      <c r="J55" s="69">
        <v>1500</v>
      </c>
      <c r="K55" s="69">
        <v>2000</v>
      </c>
      <c r="L55" s="69">
        <v>2210</v>
      </c>
      <c r="M55" s="69">
        <v>2500</v>
      </c>
      <c r="N55" s="69">
        <v>2000</v>
      </c>
      <c r="O55" s="69">
        <v>2500</v>
      </c>
      <c r="P55" s="69">
        <v>3000</v>
      </c>
      <c r="Q55" s="69">
        <v>3000</v>
      </c>
      <c r="R55" s="69">
        <v>0</v>
      </c>
      <c r="S55" s="13">
        <f t="shared" si="10"/>
        <v>26210</v>
      </c>
      <c r="U55" s="79">
        <f t="shared" si="11"/>
        <v>0</v>
      </c>
    </row>
    <row r="56" spans="1:21" ht="21" customHeight="1">
      <c r="A56" s="467"/>
      <c r="B56" s="457"/>
      <c r="C56" s="466"/>
      <c r="D56" s="213" t="s">
        <v>14</v>
      </c>
      <c r="E56" s="70" t="s">
        <v>336</v>
      </c>
      <c r="F56" s="23"/>
      <c r="G56" s="23">
        <v>858</v>
      </c>
      <c r="H56" s="23">
        <v>1682</v>
      </c>
      <c r="I56" s="23">
        <v>2765</v>
      </c>
      <c r="J56" s="23">
        <v>1243</v>
      </c>
      <c r="K56" s="23">
        <v>896</v>
      </c>
      <c r="L56" s="23">
        <v>1806</v>
      </c>
      <c r="M56" s="23">
        <v>871</v>
      </c>
      <c r="N56" s="23">
        <v>1574</v>
      </c>
      <c r="O56" s="65">
        <v>1701</v>
      </c>
      <c r="P56" s="65">
        <v>2753</v>
      </c>
      <c r="Q56" s="23">
        <v>3162</v>
      </c>
      <c r="R56" s="23">
        <v>3624</v>
      </c>
      <c r="S56" s="23">
        <f t="shared" si="10"/>
        <v>22935</v>
      </c>
      <c r="U56" s="79" t="e">
        <f t="shared" si="11"/>
        <v>#VALUE!</v>
      </c>
    </row>
    <row r="57" spans="1:21" ht="21" customHeight="1">
      <c r="A57" s="561"/>
      <c r="B57" s="578" t="s">
        <v>322</v>
      </c>
      <c r="C57" s="579"/>
      <c r="D57" s="8" t="s">
        <v>0</v>
      </c>
      <c r="E57" s="212">
        <f aca="true" t="shared" si="17" ref="E57:R58">E59</f>
        <v>2014</v>
      </c>
      <c r="F57" s="212">
        <f t="shared" si="17"/>
        <v>320</v>
      </c>
      <c r="G57" s="212">
        <f t="shared" si="17"/>
        <v>204</v>
      </c>
      <c r="H57" s="212">
        <f t="shared" si="17"/>
        <v>64</v>
      </c>
      <c r="I57" s="212">
        <f t="shared" si="17"/>
        <v>381</v>
      </c>
      <c r="J57" s="212">
        <f t="shared" si="17"/>
        <v>294</v>
      </c>
      <c r="K57" s="212">
        <f t="shared" si="17"/>
        <v>259</v>
      </c>
      <c r="L57" s="212">
        <f t="shared" si="17"/>
        <v>261</v>
      </c>
      <c r="M57" s="212">
        <f t="shared" si="17"/>
        <v>93</v>
      </c>
      <c r="N57" s="212">
        <f t="shared" si="17"/>
        <v>64</v>
      </c>
      <c r="O57" s="212">
        <f t="shared" si="17"/>
        <v>54</v>
      </c>
      <c r="P57" s="212">
        <f t="shared" si="17"/>
        <v>20</v>
      </c>
      <c r="Q57" s="212">
        <f t="shared" si="17"/>
        <v>0</v>
      </c>
      <c r="R57" s="212">
        <f t="shared" si="17"/>
        <v>0</v>
      </c>
      <c r="S57" s="13">
        <f t="shared" si="10"/>
        <v>2014</v>
      </c>
      <c r="U57" s="79">
        <f t="shared" si="11"/>
        <v>0</v>
      </c>
    </row>
    <row r="58" spans="1:21" ht="21" customHeight="1">
      <c r="A58" s="562"/>
      <c r="B58" s="580"/>
      <c r="C58" s="581"/>
      <c r="D58" s="213" t="s">
        <v>14</v>
      </c>
      <c r="E58" s="70" t="s">
        <v>336</v>
      </c>
      <c r="F58" s="70">
        <f t="shared" si="17"/>
        <v>0</v>
      </c>
      <c r="G58" s="70">
        <f t="shared" si="17"/>
        <v>178</v>
      </c>
      <c r="H58" s="70">
        <f t="shared" si="17"/>
        <v>51</v>
      </c>
      <c r="I58" s="70">
        <f t="shared" si="17"/>
        <v>109</v>
      </c>
      <c r="J58" s="70">
        <f t="shared" si="17"/>
        <v>125</v>
      </c>
      <c r="K58" s="70">
        <f t="shared" si="17"/>
        <v>133</v>
      </c>
      <c r="L58" s="70">
        <f t="shared" si="17"/>
        <v>110</v>
      </c>
      <c r="M58" s="70">
        <f t="shared" si="17"/>
        <v>245</v>
      </c>
      <c r="N58" s="70">
        <f t="shared" si="17"/>
        <v>174</v>
      </c>
      <c r="O58" s="70">
        <f t="shared" si="17"/>
        <v>290</v>
      </c>
      <c r="P58" s="70">
        <f t="shared" si="17"/>
        <v>236</v>
      </c>
      <c r="Q58" s="70">
        <f t="shared" si="17"/>
        <v>133</v>
      </c>
      <c r="R58" s="70">
        <f t="shared" si="17"/>
        <v>164</v>
      </c>
      <c r="S58" s="23">
        <f t="shared" si="10"/>
        <v>1948</v>
      </c>
      <c r="U58" s="79" t="e">
        <f t="shared" si="11"/>
        <v>#VALUE!</v>
      </c>
    </row>
    <row r="59" spans="1:21" ht="21" customHeight="1">
      <c r="A59" s="483"/>
      <c r="B59" s="560"/>
      <c r="C59" s="466" t="s">
        <v>323</v>
      </c>
      <c r="D59" s="8" t="s">
        <v>0</v>
      </c>
      <c r="E59" s="69">
        <v>2014</v>
      </c>
      <c r="F59" s="69">
        <v>320</v>
      </c>
      <c r="G59" s="69">
        <v>204</v>
      </c>
      <c r="H59" s="69">
        <v>64</v>
      </c>
      <c r="I59" s="69">
        <v>381</v>
      </c>
      <c r="J59" s="69">
        <v>294</v>
      </c>
      <c r="K59" s="69">
        <v>259</v>
      </c>
      <c r="L59" s="69">
        <v>261</v>
      </c>
      <c r="M59" s="69">
        <v>93</v>
      </c>
      <c r="N59" s="69">
        <v>64</v>
      </c>
      <c r="O59" s="69">
        <v>54</v>
      </c>
      <c r="P59" s="69">
        <v>20</v>
      </c>
      <c r="Q59" s="69">
        <v>0</v>
      </c>
      <c r="R59" s="69">
        <v>0</v>
      </c>
      <c r="S59" s="13">
        <f t="shared" si="10"/>
        <v>2014</v>
      </c>
      <c r="U59" s="79">
        <f t="shared" si="11"/>
        <v>0</v>
      </c>
    </row>
    <row r="60" spans="1:21" ht="21" customHeight="1">
      <c r="A60" s="467"/>
      <c r="B60" s="457"/>
      <c r="C60" s="466"/>
      <c r="D60" s="213" t="s">
        <v>14</v>
      </c>
      <c r="E60" s="70" t="s">
        <v>336</v>
      </c>
      <c r="F60" s="23"/>
      <c r="G60" s="23">
        <v>178</v>
      </c>
      <c r="H60" s="23">
        <v>51</v>
      </c>
      <c r="I60" s="23">
        <v>109</v>
      </c>
      <c r="J60" s="23">
        <v>125</v>
      </c>
      <c r="K60" s="23">
        <v>133</v>
      </c>
      <c r="L60" s="23">
        <v>110</v>
      </c>
      <c r="M60" s="23">
        <v>245</v>
      </c>
      <c r="N60" s="23">
        <v>174</v>
      </c>
      <c r="O60" s="65">
        <v>290</v>
      </c>
      <c r="P60" s="65">
        <v>236</v>
      </c>
      <c r="Q60" s="23">
        <v>133</v>
      </c>
      <c r="R60" s="23">
        <v>164</v>
      </c>
      <c r="S60" s="23">
        <f t="shared" si="10"/>
        <v>1948</v>
      </c>
      <c r="U60" s="79" t="e">
        <f t="shared" si="11"/>
        <v>#VALUE!</v>
      </c>
    </row>
    <row r="61" spans="1:21" ht="21" customHeight="1">
      <c r="A61" s="454" t="s">
        <v>28</v>
      </c>
      <c r="B61" s="589"/>
      <c r="C61" s="455"/>
      <c r="D61" s="8" t="s">
        <v>0</v>
      </c>
      <c r="E61" s="13">
        <f aca="true" t="shared" si="18" ref="E61:R62">SUM(E5,E33,E43)</f>
        <v>63601</v>
      </c>
      <c r="F61" s="13">
        <f t="shared" si="18"/>
        <v>2494</v>
      </c>
      <c r="G61" s="13">
        <f t="shared" si="18"/>
        <v>4398</v>
      </c>
      <c r="H61" s="13">
        <f t="shared" si="18"/>
        <v>4911</v>
      </c>
      <c r="I61" s="13">
        <f t="shared" si="18"/>
        <v>4640</v>
      </c>
      <c r="J61" s="13">
        <f t="shared" si="18"/>
        <v>3769</v>
      </c>
      <c r="K61" s="13">
        <f t="shared" si="18"/>
        <v>3688</v>
      </c>
      <c r="L61" s="13">
        <f t="shared" si="18"/>
        <v>5682</v>
      </c>
      <c r="M61" s="13">
        <f t="shared" si="18"/>
        <v>4501</v>
      </c>
      <c r="N61" s="13">
        <f t="shared" si="18"/>
        <v>5728</v>
      </c>
      <c r="O61" s="13">
        <f t="shared" si="18"/>
        <v>4772</v>
      </c>
      <c r="P61" s="13">
        <f t="shared" si="18"/>
        <v>5971</v>
      </c>
      <c r="Q61" s="13">
        <f t="shared" si="18"/>
        <v>11276</v>
      </c>
      <c r="R61" s="13">
        <f t="shared" si="18"/>
        <v>1771</v>
      </c>
      <c r="S61" s="13">
        <f t="shared" si="10"/>
        <v>63601</v>
      </c>
      <c r="U61" s="79">
        <f t="shared" si="11"/>
        <v>0</v>
      </c>
    </row>
    <row r="62" spans="1:21" ht="21" customHeight="1">
      <c r="A62" s="456"/>
      <c r="B62" s="590"/>
      <c r="C62" s="457"/>
      <c r="D62" s="213" t="s">
        <v>14</v>
      </c>
      <c r="E62" s="70" t="s">
        <v>336</v>
      </c>
      <c r="F62" s="23">
        <f t="shared" si="18"/>
        <v>0</v>
      </c>
      <c r="G62" s="23">
        <f t="shared" si="18"/>
        <v>1036</v>
      </c>
      <c r="H62" s="23">
        <f t="shared" si="18"/>
        <v>2111</v>
      </c>
      <c r="I62" s="23">
        <f t="shared" si="18"/>
        <v>3875</v>
      </c>
      <c r="J62" s="23">
        <f t="shared" si="18"/>
        <v>2866</v>
      </c>
      <c r="K62" s="23">
        <f t="shared" si="18"/>
        <v>1802</v>
      </c>
      <c r="L62" s="23">
        <f t="shared" si="18"/>
        <v>2375</v>
      </c>
      <c r="M62" s="23">
        <f t="shared" si="18"/>
        <v>2211</v>
      </c>
      <c r="N62" s="23">
        <f t="shared" si="18"/>
        <v>2212</v>
      </c>
      <c r="O62" s="23">
        <f t="shared" si="18"/>
        <v>2981</v>
      </c>
      <c r="P62" s="23">
        <f t="shared" si="18"/>
        <v>3700</v>
      </c>
      <c r="Q62" s="23">
        <f t="shared" si="18"/>
        <v>3473</v>
      </c>
      <c r="R62" s="23">
        <f t="shared" si="18"/>
        <v>4797</v>
      </c>
      <c r="S62" s="23">
        <f t="shared" si="10"/>
        <v>33439</v>
      </c>
      <c r="U62" s="79" t="e">
        <f t="shared" si="11"/>
        <v>#VALUE!</v>
      </c>
    </row>
    <row r="63" spans="1:22" ht="12" customHeight="1">
      <c r="A63" s="306" t="s">
        <v>16</v>
      </c>
      <c r="B63" s="307"/>
      <c r="C63" s="575"/>
      <c r="D63" s="312" t="s">
        <v>406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4"/>
      <c r="T63" s="207"/>
      <c r="U63" s="1"/>
      <c r="V63" s="79"/>
    </row>
    <row r="64" spans="1:22" ht="13.5">
      <c r="A64" s="308"/>
      <c r="B64" s="309"/>
      <c r="C64" s="576"/>
      <c r="D64" s="315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7"/>
      <c r="U64" s="1"/>
      <c r="V64" s="79"/>
    </row>
    <row r="65" spans="1:22" ht="13.5">
      <c r="A65" s="308"/>
      <c r="B65" s="309"/>
      <c r="C65" s="576"/>
      <c r="D65" s="315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7"/>
      <c r="U65" s="1"/>
      <c r="V65" s="79"/>
    </row>
    <row r="66" spans="1:22" ht="13.5">
      <c r="A66" s="308"/>
      <c r="B66" s="309"/>
      <c r="C66" s="576"/>
      <c r="D66" s="318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20"/>
      <c r="U66" s="1"/>
      <c r="V66" s="79"/>
    </row>
    <row r="67" spans="1:22" ht="13.5">
      <c r="A67" s="308"/>
      <c r="B67" s="309"/>
      <c r="C67" s="576"/>
      <c r="D67" s="321" t="s">
        <v>407</v>
      </c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U67" s="1"/>
      <c r="V67" s="79"/>
    </row>
    <row r="68" spans="1:22" ht="13.5">
      <c r="A68" s="308"/>
      <c r="B68" s="309"/>
      <c r="C68" s="576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U68" s="1"/>
      <c r="V68" s="79"/>
    </row>
    <row r="69" spans="1:22" ht="13.5">
      <c r="A69" s="308"/>
      <c r="B69" s="309"/>
      <c r="C69" s="576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U69" s="1"/>
      <c r="V69" s="79"/>
    </row>
    <row r="70" spans="1:22" ht="13.5">
      <c r="A70" s="308"/>
      <c r="B70" s="309"/>
      <c r="C70" s="576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U70" s="1"/>
      <c r="V70" s="79"/>
    </row>
    <row r="71" spans="1:22" ht="13.5">
      <c r="A71" s="310"/>
      <c r="B71" s="311"/>
      <c r="C71" s="577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U71" s="1"/>
      <c r="V71" s="79"/>
    </row>
  </sheetData>
  <sheetProtection/>
  <mergeCells count="82">
    <mergeCell ref="R2:S2"/>
    <mergeCell ref="C51:C52"/>
    <mergeCell ref="A1:S1"/>
    <mergeCell ref="A2:C2"/>
    <mergeCell ref="A3:C4"/>
    <mergeCell ref="D3:D4"/>
    <mergeCell ref="E3:E4"/>
    <mergeCell ref="F3:H3"/>
    <mergeCell ref="I3:K3"/>
    <mergeCell ref="L3:N3"/>
    <mergeCell ref="O3:R3"/>
    <mergeCell ref="S3:S4"/>
    <mergeCell ref="A5:C6"/>
    <mergeCell ref="A7:A8"/>
    <mergeCell ref="A9:A10"/>
    <mergeCell ref="C9:C10"/>
    <mergeCell ref="A11:A12"/>
    <mergeCell ref="B19:C20"/>
    <mergeCell ref="C11:C12"/>
    <mergeCell ref="B7:C8"/>
    <mergeCell ref="B9:B10"/>
    <mergeCell ref="B11:B12"/>
    <mergeCell ref="A15:A16"/>
    <mergeCell ref="C15:C16"/>
    <mergeCell ref="A61:C62"/>
    <mergeCell ref="B15:B16"/>
    <mergeCell ref="B13:C14"/>
    <mergeCell ref="B45:C46"/>
    <mergeCell ref="B47:B48"/>
    <mergeCell ref="C47:C48"/>
    <mergeCell ref="C21:C22"/>
    <mergeCell ref="C41:C42"/>
    <mergeCell ref="A37:A38"/>
    <mergeCell ref="B37:B38"/>
    <mergeCell ref="B55:B56"/>
    <mergeCell ref="C37:C38"/>
    <mergeCell ref="A43:C44"/>
    <mergeCell ref="A45:A46"/>
    <mergeCell ref="A13:A14"/>
    <mergeCell ref="A17:A18"/>
    <mergeCell ref="B17:B18"/>
    <mergeCell ref="C17:C18"/>
    <mergeCell ref="A19:A20"/>
    <mergeCell ref="B41:B42"/>
    <mergeCell ref="A39:A40"/>
    <mergeCell ref="B59:B60"/>
    <mergeCell ref="C59:C60"/>
    <mergeCell ref="A59:A60"/>
    <mergeCell ref="A57:A58"/>
    <mergeCell ref="B57:C58"/>
    <mergeCell ref="A49:A50"/>
    <mergeCell ref="B49:C50"/>
    <mergeCell ref="A51:A52"/>
    <mergeCell ref="B51:B52"/>
    <mergeCell ref="C23:C24"/>
    <mergeCell ref="A33:C34"/>
    <mergeCell ref="A35:A36"/>
    <mergeCell ref="B35:C36"/>
    <mergeCell ref="B31:B32"/>
    <mergeCell ref="C31:C32"/>
    <mergeCell ref="A25:A26"/>
    <mergeCell ref="A23:A24"/>
    <mergeCell ref="B39:C40"/>
    <mergeCell ref="A41:A42"/>
    <mergeCell ref="D63:S66"/>
    <mergeCell ref="D67:S71"/>
    <mergeCell ref="A63:C71"/>
    <mergeCell ref="A47:A48"/>
    <mergeCell ref="A53:A54"/>
    <mergeCell ref="B53:C54"/>
    <mergeCell ref="A55:A56"/>
    <mergeCell ref="C55:C56"/>
    <mergeCell ref="A21:A22"/>
    <mergeCell ref="B21:B22"/>
    <mergeCell ref="A29:A30"/>
    <mergeCell ref="B29:C30"/>
    <mergeCell ref="A31:A32"/>
    <mergeCell ref="A27:A28"/>
    <mergeCell ref="B27:B28"/>
    <mergeCell ref="B25:C26"/>
    <mergeCell ref="C27:C28"/>
    <mergeCell ref="B23:B24"/>
  </mergeCells>
  <dataValidations count="1">
    <dataValidation allowBlank="1" showInputMessage="1" showErrorMessage="1" imeMode="off" sqref="E5:S6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  <headerFooter>
    <oddFooter>&amp;R&amp;"HG丸ｺﾞｼｯｸM-PRO,標準"&amp;A
&amp;P/&amp;N</oddFooter>
  </headerFooter>
  <rowBreaks count="3" manualBreakCount="3">
    <brk id="32" max="18" man="1"/>
    <brk id="60" max="18" man="1"/>
    <brk id="71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U8"/>
  <sheetViews>
    <sheetView view="pageBreakPreview" zoomScale="60" zoomScalePageLayoutView="0" workbookViewId="0" topLeftCell="A1">
      <selection activeCell="A1" sqref="A1:R1"/>
    </sheetView>
  </sheetViews>
  <sheetFormatPr defaultColWidth="9.140625" defaultRowHeight="15"/>
  <cols>
    <col min="2" max="2" width="11.57421875" style="0" customWidth="1"/>
    <col min="4" max="4" width="10.28125" style="0" customWidth="1"/>
    <col min="5" max="17" width="9.57421875" style="0" customWidth="1"/>
    <col min="18" max="18" width="10.57421875" style="0" customWidth="1"/>
  </cols>
  <sheetData>
    <row r="2" spans="1:21" s="1" customFormat="1" ht="25.5">
      <c r="A2" s="435" t="s">
        <v>411</v>
      </c>
      <c r="B2" s="435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U2" s="79"/>
    </row>
    <row r="3" spans="1:21" s="1" customFormat="1" ht="25.5">
      <c r="A3" s="288"/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U3" s="79"/>
    </row>
    <row r="4" spans="1:20" s="6" customFormat="1" ht="25.5" customHeight="1">
      <c r="A4" s="500" t="s">
        <v>410</v>
      </c>
      <c r="B4" s="500"/>
      <c r="C4" s="35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592" t="s">
        <v>13</v>
      </c>
      <c r="R4" s="592"/>
      <c r="T4" s="80"/>
    </row>
    <row r="5" spans="1:20" s="1" customFormat="1" ht="12" customHeight="1">
      <c r="A5" s="462" t="s">
        <v>26</v>
      </c>
      <c r="B5" s="463"/>
      <c r="C5" s="461" t="s">
        <v>22</v>
      </c>
      <c r="D5" s="458" t="s">
        <v>23</v>
      </c>
      <c r="E5" s="462" t="s">
        <v>17</v>
      </c>
      <c r="F5" s="463"/>
      <c r="G5" s="463"/>
      <c r="H5" s="462" t="s">
        <v>18</v>
      </c>
      <c r="I5" s="463"/>
      <c r="J5" s="463"/>
      <c r="K5" s="462" t="s">
        <v>19</v>
      </c>
      <c r="L5" s="463"/>
      <c r="M5" s="463"/>
      <c r="N5" s="462" t="s">
        <v>20</v>
      </c>
      <c r="O5" s="463"/>
      <c r="P5" s="463"/>
      <c r="Q5" s="463"/>
      <c r="R5" s="458" t="s">
        <v>21</v>
      </c>
      <c r="T5" s="79"/>
    </row>
    <row r="6" spans="1:20" s="1" customFormat="1" ht="12" customHeight="1">
      <c r="A6" s="462"/>
      <c r="B6" s="463"/>
      <c r="C6" s="461"/>
      <c r="D6" s="459"/>
      <c r="E6" s="290" t="s">
        <v>1</v>
      </c>
      <c r="F6" s="290" t="s">
        <v>2</v>
      </c>
      <c r="G6" s="290" t="s">
        <v>3</v>
      </c>
      <c r="H6" s="290" t="s">
        <v>4</v>
      </c>
      <c r="I6" s="290" t="s">
        <v>5</v>
      </c>
      <c r="J6" s="290" t="s">
        <v>6</v>
      </c>
      <c r="K6" s="290" t="s">
        <v>7</v>
      </c>
      <c r="L6" s="290" t="s">
        <v>8</v>
      </c>
      <c r="M6" s="290" t="s">
        <v>9</v>
      </c>
      <c r="N6" s="290" t="s">
        <v>10</v>
      </c>
      <c r="O6" s="290" t="s">
        <v>11</v>
      </c>
      <c r="P6" s="290" t="s">
        <v>12</v>
      </c>
      <c r="Q6" s="291" t="s">
        <v>15</v>
      </c>
      <c r="R6" s="459"/>
      <c r="T6" s="79"/>
    </row>
    <row r="7" spans="1:20" s="1" customFormat="1" ht="21" customHeight="1">
      <c r="A7" s="467" t="s">
        <v>306</v>
      </c>
      <c r="B7" s="582"/>
      <c r="C7" s="8" t="s">
        <v>0</v>
      </c>
      <c r="D7" s="13">
        <f>'（旅）本省○'!D268+'（旅）国総研○'!D25+'（旅）地理院○'!D35+'（旅）審判所○'!D20+'（旅）地整○'!D31+'（旅）北海道○'!D75+'（旅）運輸○'!D25+'（旅）航空○'!D18+'（旅）観光○'!D18+'（旅）気象○'!D44+'（旅）運安○'!D16+'（旅）海保○'!D54+'（旅）空整○'!D16+'（旅）業務○'!D20+'（旅）車検○'!D17+'（旅）特々○'!D14+'（旅）復興特会○'!E61</f>
        <v>13918848.9</v>
      </c>
      <c r="E7" s="13">
        <f>'（旅）本省○'!E268+'（旅）国総研○'!E25+'（旅）地理院○'!E35+'（旅）審判所○'!E20+'（旅）地整○'!E31+'（旅）北海道○'!E75+'（旅）運輸○'!E25+'（旅）航空○'!E18+'（旅）観光○'!E18+'（旅）気象○'!E44+'（旅）運安○'!E16+'（旅）海保○'!E54+'（旅）空整○'!E16+'（旅）業務○'!E20+'（旅）車検○'!E17+'（旅）特々○'!E14+'（旅）復興特会○'!F61</f>
        <v>1654625.925</v>
      </c>
      <c r="F7" s="13">
        <f>'（旅）本省○'!F268+'（旅）国総研○'!F25+'（旅）地理院○'!F35+'（旅）審判所○'!F20+'（旅）地整○'!F31+'（旅）北海道○'!F75+'（旅）運輸○'!F25+'（旅）航空○'!F18+'（旅）観光○'!F18+'（旅）気象○'!F44+'（旅）運安○'!F16+'（旅）海保○'!F54+'（旅）空整○'!F16+'（旅）業務○'!F20+'（旅）車検○'!F17+'（旅）特々○'!F14+'（旅）復興特会○'!G61</f>
        <v>996469.275</v>
      </c>
      <c r="G7" s="13">
        <f>'（旅）本省○'!G268+'（旅）国総研○'!G25+'（旅）地理院○'!G35+'（旅）審判所○'!G20+'（旅）地整○'!G31+'（旅）北海道○'!G75+'（旅）運輸○'!G25+'（旅）航空○'!G18+'（旅）観光○'!G18+'（旅）気象○'!G44+'（旅）運安○'!G16+'（旅）海保○'!G54+'（旅）空整○'!G16+'（旅）業務○'!G20+'（旅）車検○'!G17+'（旅）特々○'!G14+'（旅）復興特会○'!H61</f>
        <v>1355092.35</v>
      </c>
      <c r="H7" s="13">
        <f>'（旅）本省○'!H268+'（旅）国総研○'!H25+'（旅）地理院○'!H35+'（旅）審判所○'!H20+'（旅）地整○'!H31+'（旅）北海道○'!H75+'（旅）運輸○'!H25+'（旅）航空○'!H18+'（旅）観光○'!H18+'（旅）気象○'!H44+'（旅）運安○'!H16+'（旅）海保○'!H54+'（旅）空整○'!H16+'（旅）業務○'!H20+'（旅）車検○'!H17+'（旅）特々○'!H14+'（旅）復興特会○'!I61</f>
        <v>997001.87</v>
      </c>
      <c r="I7" s="13">
        <f>'（旅）本省○'!I268+'（旅）国総研○'!I25+'（旅）地理院○'!I35+'（旅）審判所○'!I20+'（旅）地整○'!I31+'（旅）北海道○'!I75+'（旅）運輸○'!I25+'（旅）航空○'!I18+'（旅）観光○'!I18+'（旅）気象○'!I44+'（旅）運安○'!I16+'（旅）海保○'!I54+'（旅）空整○'!I16+'（旅）業務○'!I20+'（旅）車検○'!I17+'（旅）特々○'!I14+'（旅）復興特会○'!J61</f>
        <v>955468.025</v>
      </c>
      <c r="J7" s="13">
        <f>'（旅）本省○'!J268+'（旅）国総研○'!J25+'（旅）地理院○'!J35+'（旅）審判所○'!J20+'（旅）地整○'!J31+'（旅）北海道○'!J75+'（旅）運輸○'!J25+'（旅）航空○'!J18+'（旅）観光○'!J18+'（旅）気象○'!J44+'（旅）運安○'!J16+'（旅）海保○'!J54+'（旅）空整○'!J16+'（旅）業務○'!J20+'（旅）車検○'!J17+'（旅）特々○'!J14+'（旅）復興特会○'!K61</f>
        <v>819276.135</v>
      </c>
      <c r="K7" s="13">
        <f>'（旅）本省○'!K268+'（旅）国総研○'!K25+'（旅）地理院○'!K35+'（旅）審判所○'!K20+'（旅）地整○'!K31+'（旅）北海道○'!K75+'（旅）運輸○'!K25+'（旅）航空○'!K18+'（旅）観光○'!K18+'（旅）気象○'!K44+'（旅）運安○'!K16+'（旅）海保○'!K54+'（旅）空整○'!K16+'（旅）業務○'!K20+'（旅）車検○'!K17+'（旅）特々○'!K14+'（旅）復興特会○'!L61</f>
        <v>1041201.4299999999</v>
      </c>
      <c r="L7" s="13">
        <f>'（旅）本省○'!L268+'（旅）国総研○'!L25+'（旅）地理院○'!L35+'（旅）審判所○'!L20+'（旅）地整○'!L31+'（旅）北海道○'!L75+'（旅）運輸○'!L25+'（旅）航空○'!L18+'（旅）観光○'!L18+'（旅）気象○'!L44+'（旅）運安○'!L16+'（旅）海保○'!L54+'（旅）空整○'!L16+'（旅）業務○'!L20+'（旅）車検○'!L17+'（旅）特々○'!L14+'（旅）復興特会○'!M61</f>
        <v>966398.615</v>
      </c>
      <c r="M7" s="13">
        <f>'（旅）本省○'!M268+'（旅）国総研○'!M25+'（旅）地理院○'!M35+'（旅）審判所○'!M20+'（旅）地整○'!M31+'（旅）北海道○'!M75+'（旅）運輸○'!M25+'（旅）航空○'!M18+'（旅）観光○'!M18+'（旅）気象○'!M44+'（旅）運安○'!M16+'（旅）海保○'!M54+'（旅）空整○'!M16+'（旅）業務○'!M20+'（旅）車検○'!M17+'（旅）特々○'!M14+'（旅）復興特会○'!N61</f>
        <v>1057597.48</v>
      </c>
      <c r="N7" s="13">
        <f>'（旅）本省○'!N268+'（旅）国総研○'!N25+'（旅）地理院○'!N35+'（旅）審判所○'!N20+'（旅）地整○'!N31+'（旅）北海道○'!N75+'（旅）運輸○'!N25+'（旅）航空○'!N18+'（旅）観光○'!N18+'（旅）気象○'!N44+'（旅）運安○'!N16+'（旅）海保○'!N54+'（旅）空整○'!N16+'（旅）業務○'!N20+'（旅）車検○'!N17+'（旅）特々○'!N14+'（旅）復興特会○'!O61</f>
        <v>827099.595</v>
      </c>
      <c r="O7" s="13">
        <f>'（旅）本省○'!O268+'（旅）国総研○'!O25+'（旅）地理院○'!O35+'（旅）審判所○'!O20+'（旅）地整○'!O31+'（旅）北海道○'!O75+'（旅）運輸○'!O25+'（旅）航空○'!O18+'（旅）観光○'!O18+'（旅）気象○'!O44+'（旅）運安○'!O16+'（旅）海保○'!O54+'（旅）空整○'!O16+'（旅）業務○'!O20+'（旅）車検○'!O17+'（旅）特々○'!O14+'（旅）復興特会○'!P61</f>
        <v>993883.2</v>
      </c>
      <c r="P7" s="13">
        <f>'（旅）本省○'!P268+'（旅）国総研○'!P25+'（旅）地理院○'!P35+'（旅）審判所○'!P20+'（旅）地整○'!P31+'（旅）北海道○'!P75+'（旅）運輸○'!P25+'（旅）航空○'!P18+'（旅）観光○'!P18+'（旅）気象○'!P44+'（旅）運安○'!P16+'（旅）海保○'!P54+'（旅）空整○'!P16+'（旅）業務○'!P20+'（旅）車検○'!P17+'（旅）特々○'!P14+'（旅）復興特会○'!Q61</f>
        <v>1168561.5</v>
      </c>
      <c r="Q7" s="13">
        <f>'（旅）本省○'!Q268+'（旅）国総研○'!Q25+'（旅）地理院○'!Q35+'（旅）審判所○'!Q20+'（旅）地整○'!Q31+'（旅）北海道○'!Q75+'（旅）運輸○'!Q25+'（旅）航空○'!Q18+'（旅）観光○'!Q18+'（旅）気象○'!Q44+'（旅）運安○'!Q16+'（旅）海保○'!Q54+'（旅）空整○'!Q16+'（旅）業務○'!Q20+'（旅）車検○'!Q17+'（旅）特々○'!Q14+'（旅）復興特会○'!R61</f>
        <v>1086173.5</v>
      </c>
      <c r="R7" s="13">
        <f>SUM(E7:Q7)</f>
        <v>13918848.9</v>
      </c>
      <c r="T7" s="79">
        <f>D7-R7</f>
        <v>0</v>
      </c>
    </row>
    <row r="8" spans="1:20" s="1" customFormat="1" ht="21" customHeight="1">
      <c r="A8" s="467"/>
      <c r="B8" s="582"/>
      <c r="C8" s="214" t="s">
        <v>14</v>
      </c>
      <c r="D8" s="198" t="s">
        <v>336</v>
      </c>
      <c r="E8" s="25">
        <f>'（旅）本省○'!E269+'（旅）国総研○'!E26+'（旅）地理院○'!E36+'（旅）審判所○'!E21+'（旅）地整○'!E32+'（旅）北海道○'!E76+'（旅）運輸○'!E26+'（旅）航空○'!E19+'（旅）観光○'!E19+'（旅）気象○'!E45+'（旅）運安○'!E17+'（旅）海保○'!E55+'（旅）空整○'!E17+'（旅）業務○'!E21+'（旅）車検○'!E18+'（旅）特々○'!E15+'（旅）復興特会○'!F62</f>
        <v>1054103</v>
      </c>
      <c r="F8" s="25">
        <f>'（旅）本省○'!F269+'（旅）国総研○'!F26+'（旅）地理院○'!F36+'（旅）審判所○'!F21+'（旅）地整○'!F32+'（旅）北海道○'!F76+'（旅）運輸○'!F26+'（旅）航空○'!F19+'（旅）観光○'!F19+'（旅）気象○'!F45+'（旅）運安○'!F17+'（旅）海保○'!F55+'（旅）空整○'!F17+'（旅）業務○'!F21+'（旅）車検○'!F18+'（旅）特々○'!F15+'（旅）復興特会○'!G62</f>
        <v>1152753</v>
      </c>
      <c r="G8" s="25">
        <f>'（旅）本省○'!G269+'（旅）国総研○'!G26+'（旅）地理院○'!G36+'（旅）審判所○'!G21+'（旅）地整○'!G32+'（旅）北海道○'!G76+'（旅）運輸○'!G26+'（旅）航空○'!G19+'（旅）観光○'!G19+'（旅）気象○'!G45+'（旅）運安○'!G17+'（旅）海保○'!G55+'（旅）空整○'!G17+'（旅）業務○'!G21+'（旅）車検○'!G18+'（旅）特々○'!G15+'（旅）復興特会○'!H62</f>
        <v>1011804</v>
      </c>
      <c r="H8" s="25">
        <f>'（旅）本省○'!H269+'（旅）国総研○'!H26+'（旅）地理院○'!H36+'（旅）審判所○'!H21+'（旅）地整○'!H32+'（旅）北海道○'!H76+'（旅）運輸○'!H26+'（旅）航空○'!H19+'（旅）観光○'!H19+'（旅）気象○'!H45+'（旅）運安○'!H17+'（旅）海保○'!H55+'（旅）空整○'!H17+'（旅）業務○'!H21+'（旅）車検○'!H18+'（旅）特々○'!H15+'（旅）復興特会○'!I62</f>
        <v>804470</v>
      </c>
      <c r="I8" s="25">
        <f>'（旅）本省○'!I269+'（旅）国総研○'!I26+'（旅）地理院○'!I36+'（旅）審判所○'!I21+'（旅）地整○'!I32+'（旅）北海道○'!I76+'（旅）運輸○'!I26+'（旅）航空○'!I19+'（旅）観光○'!I19+'（旅）気象○'!I45+'（旅）運安○'!I17+'（旅）海保○'!I55+'（旅）空整○'!I17+'（旅）業務○'!I21+'（旅）車検○'!I18+'（旅）特々○'!I15+'（旅）復興特会○'!J62</f>
        <v>774789</v>
      </c>
      <c r="J8" s="25">
        <f>'（旅）本省○'!J269+'（旅）国総研○'!J26+'（旅）地理院○'!J36+'（旅）審判所○'!J21+'（旅）地整○'!J32+'（旅）北海道○'!J76+'（旅）運輸○'!J26+'（旅）航空○'!J19+'（旅）観光○'!J19+'（旅）気象○'!J45+'（旅）運安○'!J17+'（旅）海保○'!J55+'（旅）空整○'!J17+'（旅）業務○'!J21+'（旅）車検○'!J18+'（旅）特々○'!J15+'（旅）復興特会○'!K62</f>
        <v>634436</v>
      </c>
      <c r="K8" s="25">
        <f>'（旅）本省○'!K269+'（旅）国総研○'!K26+'（旅）地理院○'!K36+'（旅）審判所○'!K21+'（旅）地整○'!K32+'（旅）北海道○'!K76+'（旅）運輸○'!K26+'（旅）航空○'!K19+'（旅）観光○'!K19+'（旅）気象○'!K45+'（旅）運安○'!K17+'（旅）海保○'!K55+'（旅）空整○'!K17+'（旅）業務○'!K21+'（旅）車検○'!K18+'（旅）特々○'!K15+'（旅）復興特会○'!L62</f>
        <v>851035</v>
      </c>
      <c r="L8" s="25">
        <f>'（旅）本省○'!L269+'（旅）国総研○'!L26+'（旅）地理院○'!L36+'（旅）審判所○'!L21+'（旅）地整○'!L32+'（旅）北海道○'!L76+'（旅）運輸○'!L26+'（旅）航空○'!L19+'（旅）観光○'!L19+'（旅）気象○'!L45+'（旅）運安○'!L17+'（旅）海保○'!L55+'（旅）空整○'!L17+'（旅）業務○'!L21+'（旅）車検○'!L18+'（旅）特々○'!L15+'（旅）復興特会○'!M62</f>
        <v>873740</v>
      </c>
      <c r="M8" s="25">
        <f>'（旅）本省○'!M269+'（旅）国総研○'!M26+'（旅）地理院○'!M36+'（旅）審判所○'!M21+'（旅）地整○'!M32+'（旅）北海道○'!M76+'（旅）運輸○'!M26+'（旅）航空○'!M19+'（旅）観光○'!M19+'（旅）気象○'!M45+'（旅）運安○'!M17+'（旅）海保○'!M55+'（旅）空整○'!M17+'（旅）業務○'!M21+'（旅）車検○'!M18+'（旅）特々○'!M15+'（旅）復興特会○'!N62</f>
        <v>888448</v>
      </c>
      <c r="N8" s="25">
        <f>'（旅）本省○'!N269+'（旅）国総研○'!N26+'（旅）地理院○'!N36+'（旅）審判所○'!N21+'（旅）地整○'!N32+'（旅）北海道○'!N76+'（旅）運輸○'!N26+'（旅）航空○'!N19+'（旅）観光○'!N19+'（旅）気象○'!N45+'（旅）運安○'!N17+'（旅）海保○'!N55+'（旅）空整○'!N17+'（旅）業務○'!N21+'（旅）車検○'!N18+'（旅）特々○'!N15+'（旅）復興特会○'!O62</f>
        <v>694942</v>
      </c>
      <c r="O8" s="25">
        <f>'（旅）本省○'!O269+'（旅）国総研○'!O26+'（旅）地理院○'!O36+'（旅）審判所○'!O21+'（旅）地整○'!O32+'（旅）北海道○'!O76+'（旅）運輸○'!O26+'（旅）航空○'!O19+'（旅）観光○'!O19+'（旅）気象○'!O45+'（旅）運安○'!O17+'（旅）海保○'!O55+'（旅）空整○'!O17+'（旅）業務○'!O21+'（旅）車検○'!O18+'（旅）特々○'!O15+'（旅）復興特会○'!P62</f>
        <v>752982</v>
      </c>
      <c r="P8" s="25">
        <f>'（旅）本省○'!P269+'（旅）国総研○'!P26+'（旅）地理院○'!P36+'（旅）審判所○'!P21+'（旅）地整○'!P32+'（旅）北海道○'!P76+'（旅）運輸○'!P26+'（旅）航空○'!P19+'（旅）観光○'!P19+'（旅）気象○'!P45+'（旅）運安○'!P17+'（旅）海保○'!P55+'（旅）空整○'!P17+'（旅）業務○'!P21+'（旅）車検○'!P18+'（旅）特々○'!P15+'（旅）復興特会○'!Q62</f>
        <v>937344</v>
      </c>
      <c r="Q8" s="25">
        <f>'（旅）本省○'!Q269+'（旅）国総研○'!Q26+'（旅）地理院○'!Q36+'（旅）審判所○'!Q21+'（旅）地整○'!Q32+'（旅）北海道○'!Q76+'（旅）運輸○'!Q26+'（旅）航空○'!Q19+'（旅）観光○'!Q19+'（旅）気象○'!Q45+'（旅）運安○'!Q17+'（旅）海保○'!Q55+'（旅）空整○'!Q17+'（旅）業務○'!Q21+'（旅）車検○'!Q18+'（旅）特々○'!Q15+'（旅）復興特会○'!R62</f>
        <v>912776</v>
      </c>
      <c r="R8" s="25">
        <f>SUM(E8:Q8)</f>
        <v>11343622</v>
      </c>
      <c r="T8" s="79" t="e">
        <f>D8-R8</f>
        <v>#VALUE!</v>
      </c>
    </row>
  </sheetData>
  <sheetProtection/>
  <mergeCells count="12">
    <mergeCell ref="N5:Q5"/>
    <mergeCell ref="R5:R6"/>
    <mergeCell ref="A7:B8"/>
    <mergeCell ref="A2:S2"/>
    <mergeCell ref="A4:B4"/>
    <mergeCell ref="Q4:R4"/>
    <mergeCell ref="A5:B6"/>
    <mergeCell ref="C5:C6"/>
    <mergeCell ref="D5:D6"/>
    <mergeCell ref="E5:G5"/>
    <mergeCell ref="H5:J5"/>
    <mergeCell ref="K5:M5"/>
  </mergeCells>
  <dataValidations count="1">
    <dataValidation allowBlank="1" showInputMessage="1" showErrorMessage="1" imeMode="off" sqref="D7:R8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X272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262"/>
    </sheetView>
  </sheetViews>
  <sheetFormatPr defaultColWidth="9.140625" defaultRowHeight="15"/>
  <cols>
    <col min="1" max="1" width="2.57421875" style="179" customWidth="1"/>
    <col min="2" max="2" width="15.57421875" style="109" customWidth="1"/>
    <col min="3" max="3" width="5.7109375" style="108" customWidth="1"/>
    <col min="4" max="4" width="11.7109375" style="108" bestFit="1" customWidth="1"/>
    <col min="5" max="17" width="9.57421875" style="108" customWidth="1"/>
    <col min="18" max="18" width="21.28125" style="108" customWidth="1"/>
    <col min="19" max="19" width="2.8515625" style="108" customWidth="1"/>
    <col min="20" max="20" width="9.00390625" style="109" customWidth="1"/>
    <col min="21" max="21" width="11.8515625" style="110" customWidth="1"/>
    <col min="22" max="16384" width="9.00390625" style="108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1" s="113" customFormat="1" ht="37.5" customHeight="1">
      <c r="A2" s="615" t="s">
        <v>415</v>
      </c>
      <c r="B2" s="615"/>
      <c r="C2" s="111" t="s">
        <v>256</v>
      </c>
      <c r="D2" s="282"/>
      <c r="E2" s="284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 t="s">
        <v>13</v>
      </c>
      <c r="T2" s="114"/>
      <c r="U2" s="115"/>
    </row>
    <row r="3" spans="1:18" ht="13.5" customHeight="1">
      <c r="A3" s="330" t="s">
        <v>26</v>
      </c>
      <c r="B3" s="331"/>
      <c r="C3" s="332" t="s">
        <v>22</v>
      </c>
      <c r="D3" s="333" t="s">
        <v>23</v>
      </c>
      <c r="E3" s="323" t="s">
        <v>17</v>
      </c>
      <c r="F3" s="324"/>
      <c r="G3" s="324"/>
      <c r="H3" s="323" t="s">
        <v>18</v>
      </c>
      <c r="I3" s="324"/>
      <c r="J3" s="324"/>
      <c r="K3" s="323" t="s">
        <v>19</v>
      </c>
      <c r="L3" s="324"/>
      <c r="M3" s="324"/>
      <c r="N3" s="323" t="s">
        <v>20</v>
      </c>
      <c r="O3" s="324"/>
      <c r="P3" s="324"/>
      <c r="Q3" s="324"/>
      <c r="R3" s="333" t="s">
        <v>21</v>
      </c>
    </row>
    <row r="4" spans="1:18" ht="13.5" customHeight="1">
      <c r="A4" s="330"/>
      <c r="B4" s="331"/>
      <c r="C4" s="332"/>
      <c r="D4" s="334"/>
      <c r="E4" s="237" t="s">
        <v>1</v>
      </c>
      <c r="F4" s="116" t="s">
        <v>2</v>
      </c>
      <c r="G4" s="237" t="s">
        <v>3</v>
      </c>
      <c r="H4" s="237" t="s">
        <v>4</v>
      </c>
      <c r="I4" s="116" t="s">
        <v>5</v>
      </c>
      <c r="J4" s="237" t="s">
        <v>6</v>
      </c>
      <c r="K4" s="237" t="s">
        <v>7</v>
      </c>
      <c r="L4" s="237" t="s">
        <v>8</v>
      </c>
      <c r="M4" s="116" t="s">
        <v>9</v>
      </c>
      <c r="N4" s="237" t="s">
        <v>10</v>
      </c>
      <c r="O4" s="116" t="s">
        <v>11</v>
      </c>
      <c r="P4" s="237" t="s">
        <v>12</v>
      </c>
      <c r="Q4" s="117" t="s">
        <v>170</v>
      </c>
      <c r="R4" s="334"/>
    </row>
    <row r="5" spans="1:18" ht="18.75" customHeight="1">
      <c r="A5" s="339" t="s">
        <v>156</v>
      </c>
      <c r="B5" s="340"/>
      <c r="C5" s="333"/>
      <c r="D5" s="613"/>
      <c r="E5" s="609"/>
      <c r="F5" s="611"/>
      <c r="G5" s="609"/>
      <c r="H5" s="609"/>
      <c r="I5" s="611"/>
      <c r="J5" s="609"/>
      <c r="K5" s="609"/>
      <c r="L5" s="609"/>
      <c r="M5" s="611"/>
      <c r="N5" s="609"/>
      <c r="O5" s="611"/>
      <c r="P5" s="609"/>
      <c r="Q5" s="611"/>
      <c r="R5" s="613"/>
    </row>
    <row r="6" spans="1:18" ht="18.75" customHeight="1">
      <c r="A6" s="341"/>
      <c r="B6" s="342"/>
      <c r="C6" s="338"/>
      <c r="D6" s="614"/>
      <c r="E6" s="610"/>
      <c r="F6" s="612"/>
      <c r="G6" s="610"/>
      <c r="H6" s="610"/>
      <c r="I6" s="612"/>
      <c r="J6" s="610"/>
      <c r="K6" s="610"/>
      <c r="L6" s="610"/>
      <c r="M6" s="612"/>
      <c r="N6" s="610"/>
      <c r="O6" s="612"/>
      <c r="P6" s="610"/>
      <c r="Q6" s="612"/>
      <c r="R6" s="614"/>
    </row>
    <row r="7" spans="1:21" ht="18.75" customHeight="1">
      <c r="A7" s="378" t="s">
        <v>25</v>
      </c>
      <c r="B7" s="379"/>
      <c r="C7" s="118" t="s">
        <v>0</v>
      </c>
      <c r="D7" s="105">
        <f aca="true" t="shared" si="0" ref="D7:Q8">SUM(D9,D11,D13,D15,D17,D19,D21,D23,D25)</f>
        <v>5348387</v>
      </c>
      <c r="E7" s="106">
        <f t="shared" si="0"/>
        <v>52589</v>
      </c>
      <c r="F7" s="107">
        <f t="shared" si="0"/>
        <v>167134</v>
      </c>
      <c r="G7" s="106">
        <f t="shared" si="0"/>
        <v>299303</v>
      </c>
      <c r="H7" s="106">
        <f t="shared" si="0"/>
        <v>245162</v>
      </c>
      <c r="I7" s="107">
        <f t="shared" si="0"/>
        <v>343886</v>
      </c>
      <c r="J7" s="106">
        <f t="shared" si="0"/>
        <v>969520</v>
      </c>
      <c r="K7" s="106">
        <f t="shared" si="0"/>
        <v>289404</v>
      </c>
      <c r="L7" s="106">
        <f t="shared" si="0"/>
        <v>310655</v>
      </c>
      <c r="M7" s="107">
        <f t="shared" si="0"/>
        <v>360198</v>
      </c>
      <c r="N7" s="106">
        <f t="shared" si="0"/>
        <v>323582</v>
      </c>
      <c r="O7" s="107">
        <f t="shared" si="0"/>
        <v>303955</v>
      </c>
      <c r="P7" s="106">
        <f t="shared" si="0"/>
        <v>1040931</v>
      </c>
      <c r="Q7" s="107">
        <f t="shared" si="0"/>
        <v>642068</v>
      </c>
      <c r="R7" s="105">
        <f aca="true" t="shared" si="1" ref="R7:R14">SUM(E7:Q7)</f>
        <v>5348387</v>
      </c>
      <c r="U7" s="110">
        <f aca="true" t="shared" si="2" ref="U7:U20">D7-R7</f>
        <v>0</v>
      </c>
    </row>
    <row r="8" spans="1:21" ht="18.75" customHeight="1">
      <c r="A8" s="339"/>
      <c r="B8" s="379"/>
      <c r="C8" s="119" t="s">
        <v>14</v>
      </c>
      <c r="D8" s="120" t="s">
        <v>285</v>
      </c>
      <c r="E8" s="121">
        <f t="shared" si="0"/>
        <v>19317</v>
      </c>
      <c r="F8" s="122">
        <f t="shared" si="0"/>
        <v>113487</v>
      </c>
      <c r="G8" s="121">
        <f t="shared" si="0"/>
        <v>216188</v>
      </c>
      <c r="H8" s="121">
        <f t="shared" si="0"/>
        <v>256644</v>
      </c>
      <c r="I8" s="122">
        <f t="shared" si="0"/>
        <v>360772</v>
      </c>
      <c r="J8" s="121">
        <f t="shared" si="0"/>
        <v>212201</v>
      </c>
      <c r="K8" s="121">
        <f t="shared" si="0"/>
        <v>912235</v>
      </c>
      <c r="L8" s="121">
        <f t="shared" si="0"/>
        <v>254482</v>
      </c>
      <c r="M8" s="122">
        <f t="shared" si="0"/>
        <v>272906</v>
      </c>
      <c r="N8" s="121">
        <f t="shared" si="0"/>
        <v>294697</v>
      </c>
      <c r="O8" s="122">
        <f t="shared" si="0"/>
        <v>246902</v>
      </c>
      <c r="P8" s="121">
        <f t="shared" si="0"/>
        <v>352202</v>
      </c>
      <c r="Q8" s="122">
        <f t="shared" si="0"/>
        <v>1253607</v>
      </c>
      <c r="R8" s="123">
        <f t="shared" si="1"/>
        <v>4765640</v>
      </c>
      <c r="U8" s="110" t="e">
        <f t="shared" si="2"/>
        <v>#VALUE!</v>
      </c>
    </row>
    <row r="9" spans="1:21" ht="18.75" customHeight="1">
      <c r="A9" s="366"/>
      <c r="B9" s="370" t="s">
        <v>27</v>
      </c>
      <c r="C9" s="118" t="s">
        <v>0</v>
      </c>
      <c r="D9" s="105">
        <v>3843736</v>
      </c>
      <c r="E9" s="106">
        <v>51297</v>
      </c>
      <c r="F9" s="107">
        <v>162314</v>
      </c>
      <c r="G9" s="106">
        <v>295811</v>
      </c>
      <c r="H9" s="106">
        <v>227530</v>
      </c>
      <c r="I9" s="107">
        <v>333509</v>
      </c>
      <c r="J9" s="106">
        <v>296070</v>
      </c>
      <c r="K9" s="106">
        <v>275092</v>
      </c>
      <c r="L9" s="106">
        <v>286110</v>
      </c>
      <c r="M9" s="107">
        <v>353780</v>
      </c>
      <c r="N9" s="106">
        <v>306557</v>
      </c>
      <c r="O9" s="107">
        <v>296648</v>
      </c>
      <c r="P9" s="106">
        <v>359046</v>
      </c>
      <c r="Q9" s="107">
        <v>599972</v>
      </c>
      <c r="R9" s="105">
        <f t="shared" si="1"/>
        <v>3843736</v>
      </c>
      <c r="U9" s="110">
        <f t="shared" si="2"/>
        <v>0</v>
      </c>
    </row>
    <row r="10" spans="1:21" ht="18.75" customHeight="1">
      <c r="A10" s="382"/>
      <c r="B10" s="370"/>
      <c r="C10" s="134" t="s">
        <v>14</v>
      </c>
      <c r="D10" s="123" t="s">
        <v>285</v>
      </c>
      <c r="E10" s="132">
        <v>18817</v>
      </c>
      <c r="F10" s="133">
        <v>113012</v>
      </c>
      <c r="G10" s="132">
        <v>215336</v>
      </c>
      <c r="H10" s="132">
        <v>243217</v>
      </c>
      <c r="I10" s="133">
        <v>355237</v>
      </c>
      <c r="J10" s="132">
        <v>209981</v>
      </c>
      <c r="K10" s="132">
        <v>229029</v>
      </c>
      <c r="L10" s="132">
        <v>238269</v>
      </c>
      <c r="M10" s="133">
        <v>269449</v>
      </c>
      <c r="N10" s="132">
        <v>289278</v>
      </c>
      <c r="O10" s="133">
        <v>226927</v>
      </c>
      <c r="P10" s="132">
        <v>329957</v>
      </c>
      <c r="Q10" s="133">
        <v>554636</v>
      </c>
      <c r="R10" s="123">
        <f t="shared" si="1"/>
        <v>3293145</v>
      </c>
      <c r="U10" s="110" t="e">
        <f t="shared" si="2"/>
        <v>#VALUE!</v>
      </c>
    </row>
    <row r="11" spans="1:21" ht="18.75" customHeight="1">
      <c r="A11" s="352"/>
      <c r="B11" s="346" t="s">
        <v>102</v>
      </c>
      <c r="C11" s="118" t="s">
        <v>96</v>
      </c>
      <c r="D11" s="105">
        <v>52199</v>
      </c>
      <c r="E11" s="106">
        <v>0</v>
      </c>
      <c r="F11" s="107">
        <v>326</v>
      </c>
      <c r="G11" s="106">
        <v>407</v>
      </c>
      <c r="H11" s="106">
        <v>8312</v>
      </c>
      <c r="I11" s="107">
        <v>4456</v>
      </c>
      <c r="J11" s="106">
        <v>1292</v>
      </c>
      <c r="K11" s="106">
        <v>9205</v>
      </c>
      <c r="L11" s="106">
        <v>1335</v>
      </c>
      <c r="M11" s="107">
        <v>1801</v>
      </c>
      <c r="N11" s="106">
        <v>9934</v>
      </c>
      <c r="O11" s="107">
        <v>1587</v>
      </c>
      <c r="P11" s="106">
        <v>1513</v>
      </c>
      <c r="Q11" s="107">
        <v>12031</v>
      </c>
      <c r="R11" s="105">
        <f t="shared" si="1"/>
        <v>52199</v>
      </c>
      <c r="U11" s="110">
        <f t="shared" si="2"/>
        <v>0</v>
      </c>
    </row>
    <row r="12" spans="1:21" ht="18.75" customHeight="1">
      <c r="A12" s="352"/>
      <c r="B12" s="351"/>
      <c r="C12" s="134" t="s">
        <v>97</v>
      </c>
      <c r="D12" s="123" t="s">
        <v>285</v>
      </c>
      <c r="E12" s="132">
        <v>0</v>
      </c>
      <c r="F12" s="133">
        <v>0</v>
      </c>
      <c r="G12" s="132">
        <v>17</v>
      </c>
      <c r="H12" s="132">
        <v>11508</v>
      </c>
      <c r="I12" s="133">
        <v>1923</v>
      </c>
      <c r="J12" s="132">
        <v>98</v>
      </c>
      <c r="K12" s="132">
        <v>16</v>
      </c>
      <c r="L12" s="132">
        <v>10967</v>
      </c>
      <c r="M12" s="133">
        <v>2670</v>
      </c>
      <c r="N12" s="132">
        <v>113</v>
      </c>
      <c r="O12" s="133">
        <v>10759</v>
      </c>
      <c r="P12" s="132">
        <v>1572</v>
      </c>
      <c r="Q12" s="133">
        <v>9160</v>
      </c>
      <c r="R12" s="123">
        <f t="shared" si="1"/>
        <v>48803</v>
      </c>
      <c r="U12" s="110" t="e">
        <f t="shared" si="2"/>
        <v>#VALUE!</v>
      </c>
    </row>
    <row r="13" spans="1:21" ht="18.75" customHeight="1">
      <c r="A13" s="352"/>
      <c r="B13" s="346" t="s">
        <v>370</v>
      </c>
      <c r="C13" s="118" t="s">
        <v>0</v>
      </c>
      <c r="D13" s="105">
        <v>16559</v>
      </c>
      <c r="E13" s="106">
        <v>322</v>
      </c>
      <c r="F13" s="107">
        <v>317</v>
      </c>
      <c r="G13" s="106">
        <v>576</v>
      </c>
      <c r="H13" s="106">
        <v>4855</v>
      </c>
      <c r="I13" s="107">
        <v>1057</v>
      </c>
      <c r="J13" s="106">
        <v>264</v>
      </c>
      <c r="K13" s="106">
        <v>3170</v>
      </c>
      <c r="L13" s="106">
        <v>370</v>
      </c>
      <c r="M13" s="107">
        <v>1109</v>
      </c>
      <c r="N13" s="106">
        <v>528</v>
      </c>
      <c r="O13" s="107">
        <v>1057</v>
      </c>
      <c r="P13" s="106">
        <v>2192</v>
      </c>
      <c r="Q13" s="107">
        <v>742</v>
      </c>
      <c r="R13" s="105">
        <f t="shared" si="1"/>
        <v>16559</v>
      </c>
      <c r="U13" s="110">
        <f t="shared" si="2"/>
        <v>0</v>
      </c>
    </row>
    <row r="14" spans="1:21" ht="18.75" customHeight="1">
      <c r="A14" s="352"/>
      <c r="B14" s="346"/>
      <c r="C14" s="119" t="s">
        <v>14</v>
      </c>
      <c r="D14" s="120" t="s">
        <v>285</v>
      </c>
      <c r="E14" s="121"/>
      <c r="F14" s="122">
        <v>50</v>
      </c>
      <c r="G14" s="121">
        <v>74</v>
      </c>
      <c r="H14" s="121"/>
      <c r="I14" s="122"/>
      <c r="J14" s="121">
        <v>1002</v>
      </c>
      <c r="K14" s="121">
        <v>432</v>
      </c>
      <c r="L14" s="121">
        <v>260</v>
      </c>
      <c r="M14" s="122">
        <v>235</v>
      </c>
      <c r="N14" s="121">
        <v>373</v>
      </c>
      <c r="O14" s="122">
        <v>441</v>
      </c>
      <c r="P14" s="121">
        <v>6</v>
      </c>
      <c r="Q14" s="122">
        <v>1216</v>
      </c>
      <c r="R14" s="123">
        <f t="shared" si="1"/>
        <v>4089</v>
      </c>
      <c r="U14" s="110" t="e">
        <f t="shared" si="2"/>
        <v>#VALUE!</v>
      </c>
    </row>
    <row r="15" spans="1:21" ht="18.75" customHeight="1">
      <c r="A15" s="377"/>
      <c r="B15" s="346" t="s">
        <v>35</v>
      </c>
      <c r="C15" s="118" t="s">
        <v>0</v>
      </c>
      <c r="D15" s="105">
        <v>5039</v>
      </c>
      <c r="E15" s="106">
        <v>0</v>
      </c>
      <c r="F15" s="107">
        <v>462</v>
      </c>
      <c r="G15" s="106">
        <v>460</v>
      </c>
      <c r="H15" s="106">
        <v>460</v>
      </c>
      <c r="I15" s="107">
        <v>460</v>
      </c>
      <c r="J15" s="106">
        <v>459</v>
      </c>
      <c r="K15" s="106">
        <v>458</v>
      </c>
      <c r="L15" s="106">
        <v>458</v>
      </c>
      <c r="M15" s="107">
        <v>458</v>
      </c>
      <c r="N15" s="106">
        <v>456</v>
      </c>
      <c r="O15" s="107">
        <v>454</v>
      </c>
      <c r="P15" s="106">
        <v>454</v>
      </c>
      <c r="Q15" s="107">
        <v>0</v>
      </c>
      <c r="R15" s="105">
        <f aca="true" t="shared" si="3" ref="R15:R48">SUM(E15:Q15)</f>
        <v>5039</v>
      </c>
      <c r="U15" s="110">
        <f t="shared" si="2"/>
        <v>0</v>
      </c>
    </row>
    <row r="16" spans="1:21" ht="18.75" customHeight="1">
      <c r="A16" s="377"/>
      <c r="B16" s="351"/>
      <c r="C16" s="134" t="s">
        <v>14</v>
      </c>
      <c r="D16" s="123" t="s">
        <v>285</v>
      </c>
      <c r="E16" s="132">
        <v>0</v>
      </c>
      <c r="F16" s="133">
        <v>0</v>
      </c>
      <c r="G16" s="132">
        <v>0</v>
      </c>
      <c r="H16" s="132">
        <v>28</v>
      </c>
      <c r="I16" s="133">
        <v>132</v>
      </c>
      <c r="J16" s="132">
        <v>181</v>
      </c>
      <c r="K16" s="132">
        <v>31</v>
      </c>
      <c r="L16" s="132">
        <v>447</v>
      </c>
      <c r="M16" s="133">
        <v>77</v>
      </c>
      <c r="N16" s="132">
        <v>448</v>
      </c>
      <c r="O16" s="133">
        <v>931</v>
      </c>
      <c r="P16" s="132">
        <v>73</v>
      </c>
      <c r="Q16" s="133">
        <v>2492</v>
      </c>
      <c r="R16" s="123">
        <f t="shared" si="3"/>
        <v>4840</v>
      </c>
      <c r="U16" s="110" t="e">
        <f t="shared" si="2"/>
        <v>#VALUE!</v>
      </c>
    </row>
    <row r="17" spans="1:21" ht="18.75" customHeight="1">
      <c r="A17" s="352"/>
      <c r="B17" s="346" t="s">
        <v>371</v>
      </c>
      <c r="C17" s="118" t="s">
        <v>96</v>
      </c>
      <c r="D17" s="152">
        <v>5334</v>
      </c>
      <c r="E17" s="153">
        <v>0</v>
      </c>
      <c r="F17" s="154">
        <v>450</v>
      </c>
      <c r="G17" s="153">
        <v>453</v>
      </c>
      <c r="H17" s="153">
        <v>451</v>
      </c>
      <c r="I17" s="154">
        <v>438</v>
      </c>
      <c r="J17" s="153">
        <v>438</v>
      </c>
      <c r="K17" s="153">
        <v>438</v>
      </c>
      <c r="L17" s="153">
        <v>438</v>
      </c>
      <c r="M17" s="154">
        <v>438</v>
      </c>
      <c r="N17" s="153">
        <v>438</v>
      </c>
      <c r="O17" s="154">
        <v>438</v>
      </c>
      <c r="P17" s="153">
        <v>456</v>
      </c>
      <c r="Q17" s="154">
        <v>458</v>
      </c>
      <c r="R17" s="105">
        <f t="shared" si="3"/>
        <v>5334</v>
      </c>
      <c r="U17" s="110">
        <f t="shared" si="2"/>
        <v>0</v>
      </c>
    </row>
    <row r="18" spans="1:21" ht="18.75" customHeight="1">
      <c r="A18" s="352"/>
      <c r="B18" s="346"/>
      <c r="C18" s="119" t="s">
        <v>97</v>
      </c>
      <c r="D18" s="120" t="s">
        <v>285</v>
      </c>
      <c r="E18" s="121"/>
      <c r="F18" s="122">
        <v>425</v>
      </c>
      <c r="G18" s="121">
        <v>425</v>
      </c>
      <c r="H18" s="121">
        <v>436</v>
      </c>
      <c r="I18" s="122">
        <v>440</v>
      </c>
      <c r="J18" s="121">
        <v>440</v>
      </c>
      <c r="K18" s="121">
        <v>440</v>
      </c>
      <c r="L18" s="121">
        <v>440</v>
      </c>
      <c r="M18" s="122">
        <v>440</v>
      </c>
      <c r="N18" s="121">
        <v>440</v>
      </c>
      <c r="O18" s="122">
        <v>440</v>
      </c>
      <c r="P18" s="121"/>
      <c r="Q18" s="122">
        <v>880</v>
      </c>
      <c r="R18" s="123">
        <f t="shared" si="3"/>
        <v>5246</v>
      </c>
      <c r="U18" s="110" t="e">
        <f t="shared" si="2"/>
        <v>#VALUE!</v>
      </c>
    </row>
    <row r="19" spans="1:21" ht="18.75" customHeight="1">
      <c r="A19" s="352"/>
      <c r="B19" s="346" t="s">
        <v>103</v>
      </c>
      <c r="C19" s="118" t="s">
        <v>96</v>
      </c>
      <c r="D19" s="105">
        <v>1171</v>
      </c>
      <c r="E19" s="106">
        <v>0</v>
      </c>
      <c r="F19" s="107">
        <v>128</v>
      </c>
      <c r="G19" s="106">
        <v>128</v>
      </c>
      <c r="H19" s="106">
        <v>128</v>
      </c>
      <c r="I19" s="107">
        <v>28</v>
      </c>
      <c r="J19" s="106">
        <v>128</v>
      </c>
      <c r="K19" s="106">
        <v>128</v>
      </c>
      <c r="L19" s="106">
        <v>28</v>
      </c>
      <c r="M19" s="107">
        <v>128</v>
      </c>
      <c r="N19" s="106">
        <v>128</v>
      </c>
      <c r="O19" s="107">
        <v>28</v>
      </c>
      <c r="P19" s="106">
        <v>128</v>
      </c>
      <c r="Q19" s="107">
        <v>63</v>
      </c>
      <c r="R19" s="105">
        <f t="shared" si="3"/>
        <v>1171</v>
      </c>
      <c r="U19" s="110">
        <f t="shared" si="2"/>
        <v>0</v>
      </c>
    </row>
    <row r="20" spans="1:21" ht="18.75" customHeight="1">
      <c r="A20" s="352"/>
      <c r="B20" s="351"/>
      <c r="C20" s="134" t="s">
        <v>97</v>
      </c>
      <c r="D20" s="123" t="s">
        <v>285</v>
      </c>
      <c r="E20" s="132">
        <v>0</v>
      </c>
      <c r="F20" s="133">
        <v>0</v>
      </c>
      <c r="G20" s="132">
        <v>0</v>
      </c>
      <c r="H20" s="132">
        <v>5</v>
      </c>
      <c r="I20" s="133">
        <v>4</v>
      </c>
      <c r="J20" s="132">
        <v>3</v>
      </c>
      <c r="K20" s="132">
        <v>0</v>
      </c>
      <c r="L20" s="132">
        <v>6</v>
      </c>
      <c r="M20" s="133">
        <v>3</v>
      </c>
      <c r="N20" s="132">
        <v>2</v>
      </c>
      <c r="O20" s="133">
        <v>3</v>
      </c>
      <c r="P20" s="132">
        <v>4</v>
      </c>
      <c r="Q20" s="133">
        <v>4</v>
      </c>
      <c r="R20" s="123">
        <f t="shared" si="3"/>
        <v>34</v>
      </c>
      <c r="U20" s="110" t="e">
        <f t="shared" si="2"/>
        <v>#VALUE!</v>
      </c>
    </row>
    <row r="21" spans="1:21" ht="18.75" customHeight="1">
      <c r="A21" s="352"/>
      <c r="B21" s="346" t="s">
        <v>71</v>
      </c>
      <c r="C21" s="118" t="s">
        <v>0</v>
      </c>
      <c r="D21" s="105">
        <v>92160</v>
      </c>
      <c r="E21" s="106">
        <v>970</v>
      </c>
      <c r="F21" s="106">
        <v>3137</v>
      </c>
      <c r="G21" s="106">
        <v>1468</v>
      </c>
      <c r="H21" s="106">
        <v>3426</v>
      </c>
      <c r="I21" s="106">
        <v>3705</v>
      </c>
      <c r="J21" s="106">
        <v>5016</v>
      </c>
      <c r="K21" s="106">
        <v>909</v>
      </c>
      <c r="L21" s="106">
        <v>21673</v>
      </c>
      <c r="M21" s="106">
        <v>2464</v>
      </c>
      <c r="N21" s="106">
        <v>5541</v>
      </c>
      <c r="O21" s="106">
        <v>3698</v>
      </c>
      <c r="P21" s="106">
        <v>11409</v>
      </c>
      <c r="Q21" s="106">
        <v>28744</v>
      </c>
      <c r="R21" s="105">
        <f t="shared" si="3"/>
        <v>92160</v>
      </c>
      <c r="U21" s="110">
        <f aca="true" t="shared" si="4" ref="U21:U58">D21-R21</f>
        <v>0</v>
      </c>
    </row>
    <row r="22" spans="1:21" ht="18.75" customHeight="1">
      <c r="A22" s="352"/>
      <c r="B22" s="351"/>
      <c r="C22" s="134" t="s">
        <v>14</v>
      </c>
      <c r="D22" s="123" t="s">
        <v>285</v>
      </c>
      <c r="E22" s="132">
        <v>500</v>
      </c>
      <c r="F22" s="132">
        <v>0</v>
      </c>
      <c r="G22" s="132">
        <v>336</v>
      </c>
      <c r="H22" s="132">
        <v>1450</v>
      </c>
      <c r="I22" s="132">
        <v>3036</v>
      </c>
      <c r="J22" s="132">
        <v>496</v>
      </c>
      <c r="K22" s="132">
        <v>1288</v>
      </c>
      <c r="L22" s="132">
        <v>3945</v>
      </c>
      <c r="M22" s="132">
        <v>0</v>
      </c>
      <c r="N22" s="132">
        <v>3920</v>
      </c>
      <c r="O22" s="132">
        <v>7155</v>
      </c>
      <c r="P22" s="132">
        <v>20517</v>
      </c>
      <c r="Q22" s="132">
        <v>34682</v>
      </c>
      <c r="R22" s="123">
        <f t="shared" si="3"/>
        <v>77325</v>
      </c>
      <c r="U22" s="110" t="e">
        <f t="shared" si="4"/>
        <v>#VALUE!</v>
      </c>
    </row>
    <row r="23" spans="1:21" ht="18.75" customHeight="1">
      <c r="A23" s="352"/>
      <c r="B23" s="351" t="s">
        <v>372</v>
      </c>
      <c r="C23" s="118" t="s">
        <v>0</v>
      </c>
      <c r="D23" s="105">
        <v>1331467</v>
      </c>
      <c r="E23" s="106">
        <v>0</v>
      </c>
      <c r="F23" s="107">
        <v>0</v>
      </c>
      <c r="G23" s="106">
        <v>0</v>
      </c>
      <c r="H23" s="106">
        <v>0</v>
      </c>
      <c r="I23" s="107">
        <v>0</v>
      </c>
      <c r="J23" s="106">
        <v>665734</v>
      </c>
      <c r="K23" s="106">
        <v>0</v>
      </c>
      <c r="L23" s="106">
        <v>0</v>
      </c>
      <c r="M23" s="107">
        <v>0</v>
      </c>
      <c r="N23" s="106">
        <v>0</v>
      </c>
      <c r="O23" s="107">
        <v>0</v>
      </c>
      <c r="P23" s="106">
        <v>665733</v>
      </c>
      <c r="Q23" s="107">
        <v>0</v>
      </c>
      <c r="R23" s="105">
        <f t="shared" si="3"/>
        <v>1331467</v>
      </c>
      <c r="U23" s="110">
        <f t="shared" si="4"/>
        <v>0</v>
      </c>
    </row>
    <row r="24" spans="1:21" ht="18.75" customHeight="1">
      <c r="A24" s="352"/>
      <c r="B24" s="356"/>
      <c r="C24" s="119" t="s">
        <v>14</v>
      </c>
      <c r="D24" s="120" t="s">
        <v>285</v>
      </c>
      <c r="E24" s="121"/>
      <c r="F24" s="121"/>
      <c r="G24" s="121"/>
      <c r="H24" s="121"/>
      <c r="I24" s="121"/>
      <c r="J24" s="121"/>
      <c r="K24" s="121">
        <v>680999</v>
      </c>
      <c r="L24" s="121"/>
      <c r="M24" s="122"/>
      <c r="N24" s="121"/>
      <c r="O24" s="122"/>
      <c r="P24" s="121"/>
      <c r="Q24" s="122">
        <v>650468</v>
      </c>
      <c r="R24" s="123">
        <f t="shared" si="3"/>
        <v>1331467</v>
      </c>
      <c r="U24" s="110" t="e">
        <f t="shared" si="4"/>
        <v>#VALUE!</v>
      </c>
    </row>
    <row r="25" spans="1:21" ht="18.75" customHeight="1">
      <c r="A25" s="352"/>
      <c r="B25" s="351" t="s">
        <v>88</v>
      </c>
      <c r="C25" s="118" t="s">
        <v>0</v>
      </c>
      <c r="D25" s="105">
        <v>722</v>
      </c>
      <c r="E25" s="158">
        <v>0</v>
      </c>
      <c r="F25" s="158">
        <v>0</v>
      </c>
      <c r="G25" s="158">
        <v>0</v>
      </c>
      <c r="H25" s="158">
        <v>0</v>
      </c>
      <c r="I25" s="158">
        <v>233</v>
      </c>
      <c r="J25" s="158">
        <v>119</v>
      </c>
      <c r="K25" s="158">
        <v>4</v>
      </c>
      <c r="L25" s="158">
        <v>243</v>
      </c>
      <c r="M25" s="158">
        <v>20</v>
      </c>
      <c r="N25" s="158">
        <v>0</v>
      </c>
      <c r="O25" s="158">
        <v>45</v>
      </c>
      <c r="P25" s="158">
        <v>0</v>
      </c>
      <c r="Q25" s="158">
        <v>58</v>
      </c>
      <c r="R25" s="105">
        <f t="shared" si="3"/>
        <v>722</v>
      </c>
      <c r="U25" s="110">
        <f t="shared" si="4"/>
        <v>0</v>
      </c>
    </row>
    <row r="26" spans="1:21" ht="18.75" customHeight="1">
      <c r="A26" s="352"/>
      <c r="B26" s="356"/>
      <c r="C26" s="119" t="s">
        <v>14</v>
      </c>
      <c r="D26" s="120" t="s">
        <v>285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148</v>
      </c>
      <c r="M26" s="121">
        <v>32</v>
      </c>
      <c r="N26" s="121">
        <v>123</v>
      </c>
      <c r="O26" s="121">
        <v>246</v>
      </c>
      <c r="P26" s="121">
        <v>73</v>
      </c>
      <c r="Q26" s="121">
        <v>69</v>
      </c>
      <c r="R26" s="123">
        <f t="shared" si="3"/>
        <v>691</v>
      </c>
      <c r="U26" s="110" t="e">
        <f t="shared" si="4"/>
        <v>#VALUE!</v>
      </c>
    </row>
    <row r="27" spans="1:21" ht="18.75" customHeight="1">
      <c r="A27" s="360" t="s">
        <v>136</v>
      </c>
      <c r="B27" s="346"/>
      <c r="C27" s="118" t="s">
        <v>96</v>
      </c>
      <c r="D27" s="105">
        <f>SUM(D29)</f>
        <v>96</v>
      </c>
      <c r="E27" s="106">
        <f aca="true" t="shared" si="5" ref="E27:Q28">SUM(E29)</f>
        <v>0</v>
      </c>
      <c r="F27" s="107">
        <f t="shared" si="5"/>
        <v>0</v>
      </c>
      <c r="G27" s="106">
        <f t="shared" si="5"/>
        <v>96</v>
      </c>
      <c r="H27" s="106">
        <f t="shared" si="5"/>
        <v>0</v>
      </c>
      <c r="I27" s="107">
        <f t="shared" si="5"/>
        <v>0</v>
      </c>
      <c r="J27" s="106">
        <f t="shared" si="5"/>
        <v>0</v>
      </c>
      <c r="K27" s="106">
        <f t="shared" si="5"/>
        <v>0</v>
      </c>
      <c r="L27" s="106">
        <f t="shared" si="5"/>
        <v>0</v>
      </c>
      <c r="M27" s="107">
        <v>0</v>
      </c>
      <c r="N27" s="106">
        <f t="shared" si="5"/>
        <v>0</v>
      </c>
      <c r="O27" s="107">
        <f t="shared" si="5"/>
        <v>0</v>
      </c>
      <c r="P27" s="106">
        <f t="shared" si="5"/>
        <v>0</v>
      </c>
      <c r="Q27" s="107">
        <f t="shared" si="5"/>
        <v>0</v>
      </c>
      <c r="R27" s="105">
        <f t="shared" si="3"/>
        <v>96</v>
      </c>
      <c r="U27" s="110">
        <f t="shared" si="4"/>
        <v>0</v>
      </c>
    </row>
    <row r="28" spans="1:21" ht="18.75" customHeight="1">
      <c r="A28" s="361"/>
      <c r="B28" s="346"/>
      <c r="C28" s="119" t="s">
        <v>97</v>
      </c>
      <c r="D28" s="120" t="s">
        <v>285</v>
      </c>
      <c r="E28" s="121">
        <f>SUM(E30)</f>
        <v>0</v>
      </c>
      <c r="F28" s="122">
        <f t="shared" si="5"/>
        <v>0</v>
      </c>
      <c r="G28" s="121">
        <f t="shared" si="5"/>
        <v>0</v>
      </c>
      <c r="H28" s="121">
        <f t="shared" si="5"/>
        <v>0</v>
      </c>
      <c r="I28" s="122">
        <f t="shared" si="5"/>
        <v>0</v>
      </c>
      <c r="J28" s="121">
        <f t="shared" si="5"/>
        <v>0</v>
      </c>
      <c r="K28" s="121">
        <f t="shared" si="5"/>
        <v>0</v>
      </c>
      <c r="L28" s="121">
        <f t="shared" si="5"/>
        <v>0</v>
      </c>
      <c r="M28" s="122">
        <f t="shared" si="5"/>
        <v>0</v>
      </c>
      <c r="N28" s="121">
        <f t="shared" si="5"/>
        <v>32</v>
      </c>
      <c r="O28" s="122">
        <f t="shared" si="5"/>
        <v>0</v>
      </c>
      <c r="P28" s="121">
        <f t="shared" si="5"/>
        <v>0</v>
      </c>
      <c r="Q28" s="122">
        <f t="shared" si="5"/>
        <v>0</v>
      </c>
      <c r="R28" s="123">
        <f t="shared" si="3"/>
        <v>32</v>
      </c>
      <c r="U28" s="110" t="e">
        <f t="shared" si="4"/>
        <v>#VALUE!</v>
      </c>
    </row>
    <row r="29" spans="1:21" ht="18.75" customHeight="1">
      <c r="A29" s="240"/>
      <c r="B29" s="373" t="s">
        <v>373</v>
      </c>
      <c r="C29" s="238" t="s">
        <v>96</v>
      </c>
      <c r="D29" s="124">
        <v>96</v>
      </c>
      <c r="E29" s="125"/>
      <c r="F29" s="126"/>
      <c r="G29" s="125">
        <v>96</v>
      </c>
      <c r="H29" s="125"/>
      <c r="I29" s="126"/>
      <c r="J29" s="125"/>
      <c r="K29" s="125"/>
      <c r="L29" s="125"/>
      <c r="M29" s="126"/>
      <c r="N29" s="125"/>
      <c r="O29" s="126"/>
      <c r="P29" s="125"/>
      <c r="Q29" s="126"/>
      <c r="R29" s="105">
        <f t="shared" si="3"/>
        <v>96</v>
      </c>
      <c r="U29" s="110">
        <f t="shared" si="4"/>
        <v>0</v>
      </c>
    </row>
    <row r="30" spans="1:21" ht="18.75" customHeight="1">
      <c r="A30" s="240"/>
      <c r="B30" s="369"/>
      <c r="C30" s="131" t="s">
        <v>97</v>
      </c>
      <c r="D30" s="135" t="s">
        <v>285</v>
      </c>
      <c r="E30" s="136"/>
      <c r="F30" s="137"/>
      <c r="G30" s="136"/>
      <c r="H30" s="136"/>
      <c r="I30" s="137"/>
      <c r="J30" s="136"/>
      <c r="K30" s="136"/>
      <c r="L30" s="136"/>
      <c r="M30" s="137"/>
      <c r="N30" s="136">
        <v>32</v>
      </c>
      <c r="O30" s="137"/>
      <c r="P30" s="136"/>
      <c r="Q30" s="137"/>
      <c r="R30" s="135">
        <f t="shared" si="3"/>
        <v>32</v>
      </c>
      <c r="U30" s="110" t="e">
        <f t="shared" si="4"/>
        <v>#VALUE!</v>
      </c>
    </row>
    <row r="31" spans="1:21" ht="18.75" customHeight="1">
      <c r="A31" s="335" t="s">
        <v>83</v>
      </c>
      <c r="B31" s="336"/>
      <c r="C31" s="118" t="s">
        <v>0</v>
      </c>
      <c r="D31" s="105">
        <f aca="true" t="shared" si="6" ref="D31:Q32">SUM(D35,D33,D39,D37)</f>
        <v>252198</v>
      </c>
      <c r="E31" s="106">
        <f t="shared" si="6"/>
        <v>0</v>
      </c>
      <c r="F31" s="107">
        <f t="shared" si="6"/>
        <v>309</v>
      </c>
      <c r="G31" s="106">
        <f t="shared" si="6"/>
        <v>289</v>
      </c>
      <c r="H31" s="106">
        <f t="shared" si="6"/>
        <v>695</v>
      </c>
      <c r="I31" s="107">
        <f t="shared" si="6"/>
        <v>768</v>
      </c>
      <c r="J31" s="106">
        <f t="shared" si="6"/>
        <v>2071</v>
      </c>
      <c r="K31" s="106">
        <f t="shared" si="6"/>
        <v>3932</v>
      </c>
      <c r="L31" s="106">
        <f t="shared" si="6"/>
        <v>294</v>
      </c>
      <c r="M31" s="107">
        <f t="shared" si="6"/>
        <v>2483</v>
      </c>
      <c r="N31" s="106">
        <f t="shared" si="6"/>
        <v>1045</v>
      </c>
      <c r="O31" s="107">
        <f t="shared" si="6"/>
        <v>273</v>
      </c>
      <c r="P31" s="106">
        <f t="shared" si="6"/>
        <v>547</v>
      </c>
      <c r="Q31" s="107">
        <f t="shared" si="6"/>
        <v>239492</v>
      </c>
      <c r="R31" s="105">
        <f t="shared" si="3"/>
        <v>252198</v>
      </c>
      <c r="U31" s="110">
        <f t="shared" si="4"/>
        <v>0</v>
      </c>
    </row>
    <row r="32" spans="1:21" ht="18.75" customHeight="1">
      <c r="A32" s="337"/>
      <c r="B32" s="336"/>
      <c r="C32" s="119" t="s">
        <v>14</v>
      </c>
      <c r="D32" s="120" t="s">
        <v>285</v>
      </c>
      <c r="E32" s="121">
        <f t="shared" si="6"/>
        <v>0</v>
      </c>
      <c r="F32" s="122">
        <f t="shared" si="6"/>
        <v>370</v>
      </c>
      <c r="G32" s="121">
        <f t="shared" si="6"/>
        <v>454</v>
      </c>
      <c r="H32" s="121">
        <f t="shared" si="6"/>
        <v>826</v>
      </c>
      <c r="I32" s="122">
        <f t="shared" si="6"/>
        <v>548</v>
      </c>
      <c r="J32" s="121">
        <f t="shared" si="6"/>
        <v>3206</v>
      </c>
      <c r="K32" s="121">
        <f t="shared" si="6"/>
        <v>539</v>
      </c>
      <c r="L32" s="121">
        <f t="shared" si="6"/>
        <v>902</v>
      </c>
      <c r="M32" s="122">
        <f t="shared" si="6"/>
        <v>1013</v>
      </c>
      <c r="N32" s="121">
        <f t="shared" si="6"/>
        <v>568</v>
      </c>
      <c r="O32" s="122">
        <f t="shared" si="6"/>
        <v>3246</v>
      </c>
      <c r="P32" s="121">
        <f t="shared" si="6"/>
        <v>10775</v>
      </c>
      <c r="Q32" s="122">
        <f t="shared" si="6"/>
        <v>195642</v>
      </c>
      <c r="R32" s="123">
        <f t="shared" si="3"/>
        <v>218089</v>
      </c>
      <c r="U32" s="110" t="e">
        <f t="shared" si="4"/>
        <v>#VALUE!</v>
      </c>
    </row>
    <row r="33" spans="1:21" ht="18.75" customHeight="1">
      <c r="A33" s="352"/>
      <c r="B33" s="346" t="s">
        <v>374</v>
      </c>
      <c r="C33" s="118" t="s">
        <v>0</v>
      </c>
      <c r="D33" s="105">
        <v>10898</v>
      </c>
      <c r="E33" s="106">
        <v>0</v>
      </c>
      <c r="F33" s="107">
        <v>0</v>
      </c>
      <c r="G33" s="106">
        <v>0</v>
      </c>
      <c r="H33" s="106">
        <v>0</v>
      </c>
      <c r="I33" s="107">
        <v>0</v>
      </c>
      <c r="J33" s="106">
        <v>0</v>
      </c>
      <c r="K33" s="106">
        <v>0</v>
      </c>
      <c r="L33" s="106">
        <v>0</v>
      </c>
      <c r="M33" s="107">
        <v>0</v>
      </c>
      <c r="N33" s="106">
        <v>0</v>
      </c>
      <c r="O33" s="107">
        <v>0</v>
      </c>
      <c r="P33" s="106">
        <v>0</v>
      </c>
      <c r="Q33" s="107">
        <v>10898</v>
      </c>
      <c r="R33" s="105">
        <f>SUM(E33:Q33)</f>
        <v>10898</v>
      </c>
      <c r="U33" s="110">
        <f>D33-R33</f>
        <v>0</v>
      </c>
    </row>
    <row r="34" spans="1:21" ht="18.75" customHeight="1">
      <c r="A34" s="352"/>
      <c r="B34" s="346"/>
      <c r="C34" s="119" t="s">
        <v>14</v>
      </c>
      <c r="D34" s="120" t="s">
        <v>285</v>
      </c>
      <c r="E34" s="121"/>
      <c r="F34" s="122">
        <v>3</v>
      </c>
      <c r="G34" s="121">
        <v>3</v>
      </c>
      <c r="H34" s="121">
        <v>30</v>
      </c>
      <c r="I34" s="122">
        <v>50</v>
      </c>
      <c r="J34" s="121">
        <v>29</v>
      </c>
      <c r="K34" s="121">
        <v>37</v>
      </c>
      <c r="L34" s="121">
        <v>4</v>
      </c>
      <c r="M34" s="122">
        <v>2</v>
      </c>
      <c r="N34" s="121">
        <v>14</v>
      </c>
      <c r="O34" s="122">
        <v>8</v>
      </c>
      <c r="P34" s="121">
        <v>200</v>
      </c>
      <c r="Q34" s="122">
        <v>9477</v>
      </c>
      <c r="R34" s="123">
        <f>SUM(E34:Q34)</f>
        <v>9857</v>
      </c>
      <c r="U34" s="110" t="e">
        <f>D34-R34</f>
        <v>#VALUE!</v>
      </c>
    </row>
    <row r="35" spans="1:21" ht="18.75" customHeight="1">
      <c r="A35" s="354"/>
      <c r="B35" s="346" t="s">
        <v>375</v>
      </c>
      <c r="C35" s="118" t="s">
        <v>0</v>
      </c>
      <c r="D35" s="105">
        <v>24541</v>
      </c>
      <c r="E35" s="106">
        <v>0</v>
      </c>
      <c r="F35" s="107">
        <v>0</v>
      </c>
      <c r="G35" s="106">
        <v>0</v>
      </c>
      <c r="H35" s="106">
        <v>362</v>
      </c>
      <c r="I35" s="107">
        <v>546</v>
      </c>
      <c r="J35" s="106">
        <v>387</v>
      </c>
      <c r="K35" s="106">
        <v>370</v>
      </c>
      <c r="L35" s="106">
        <v>271</v>
      </c>
      <c r="M35" s="107">
        <v>206</v>
      </c>
      <c r="N35" s="106">
        <v>0</v>
      </c>
      <c r="O35" s="107">
        <v>0</v>
      </c>
      <c r="P35" s="106">
        <v>0</v>
      </c>
      <c r="Q35" s="107">
        <v>22399</v>
      </c>
      <c r="R35" s="105">
        <f t="shared" si="3"/>
        <v>24541</v>
      </c>
      <c r="U35" s="110">
        <f t="shared" si="4"/>
        <v>0</v>
      </c>
    </row>
    <row r="36" spans="1:21" ht="18.75" customHeight="1">
      <c r="A36" s="354"/>
      <c r="B36" s="346"/>
      <c r="C36" s="119" t="s">
        <v>14</v>
      </c>
      <c r="D36" s="120" t="s">
        <v>285</v>
      </c>
      <c r="E36" s="121"/>
      <c r="F36" s="122">
        <v>5</v>
      </c>
      <c r="G36" s="121">
        <v>243</v>
      </c>
      <c r="H36" s="121">
        <v>481</v>
      </c>
      <c r="I36" s="122">
        <v>346</v>
      </c>
      <c r="J36" s="121">
        <v>589</v>
      </c>
      <c r="K36" s="121">
        <v>334</v>
      </c>
      <c r="L36" s="121">
        <v>463</v>
      </c>
      <c r="M36" s="122">
        <v>754</v>
      </c>
      <c r="N36" s="121">
        <v>194</v>
      </c>
      <c r="O36" s="122">
        <v>1339</v>
      </c>
      <c r="P36" s="121">
        <v>9239</v>
      </c>
      <c r="Q36" s="122">
        <v>2542</v>
      </c>
      <c r="R36" s="123">
        <f t="shared" si="3"/>
        <v>16529</v>
      </c>
      <c r="U36" s="110" t="e">
        <f t="shared" si="4"/>
        <v>#VALUE!</v>
      </c>
    </row>
    <row r="37" spans="1:21" ht="18.75" customHeight="1">
      <c r="A37" s="352"/>
      <c r="B37" s="346" t="s">
        <v>376</v>
      </c>
      <c r="C37" s="118" t="s">
        <v>0</v>
      </c>
      <c r="D37" s="152">
        <v>199738</v>
      </c>
      <c r="E37" s="156">
        <v>0</v>
      </c>
      <c r="F37" s="157">
        <v>309</v>
      </c>
      <c r="G37" s="156">
        <v>200</v>
      </c>
      <c r="H37" s="156">
        <v>333</v>
      </c>
      <c r="I37" s="157">
        <v>222</v>
      </c>
      <c r="J37" s="156">
        <v>591</v>
      </c>
      <c r="K37" s="156">
        <v>3562</v>
      </c>
      <c r="L37" s="156">
        <v>23</v>
      </c>
      <c r="M37" s="157">
        <v>2277</v>
      </c>
      <c r="N37" s="156">
        <v>1045</v>
      </c>
      <c r="O37" s="157">
        <v>273</v>
      </c>
      <c r="P37" s="156">
        <v>547</v>
      </c>
      <c r="Q37" s="157">
        <v>190356</v>
      </c>
      <c r="R37" s="105">
        <f>SUM(E37:Q37)</f>
        <v>199738</v>
      </c>
      <c r="U37" s="110">
        <f>D37-R37</f>
        <v>0</v>
      </c>
    </row>
    <row r="38" spans="1:21" ht="18.75" customHeight="1">
      <c r="A38" s="353"/>
      <c r="B38" s="346"/>
      <c r="C38" s="119" t="s">
        <v>14</v>
      </c>
      <c r="D38" s="120" t="s">
        <v>285</v>
      </c>
      <c r="E38" s="121"/>
      <c r="F38" s="122">
        <v>362</v>
      </c>
      <c r="G38" s="121">
        <v>208</v>
      </c>
      <c r="H38" s="121">
        <v>315</v>
      </c>
      <c r="I38" s="122">
        <v>152</v>
      </c>
      <c r="J38" s="121">
        <v>2588</v>
      </c>
      <c r="K38" s="121">
        <v>168</v>
      </c>
      <c r="L38" s="121">
        <v>435</v>
      </c>
      <c r="M38" s="122">
        <v>257</v>
      </c>
      <c r="N38" s="121">
        <v>360</v>
      </c>
      <c r="O38" s="122">
        <v>1899</v>
      </c>
      <c r="P38" s="121">
        <v>1336</v>
      </c>
      <c r="Q38" s="122">
        <v>166626</v>
      </c>
      <c r="R38" s="123">
        <f>SUM(E38:Q38)</f>
        <v>174706</v>
      </c>
      <c r="U38" s="110" t="e">
        <f>D38-R38</f>
        <v>#VALUE!</v>
      </c>
    </row>
    <row r="39" spans="1:21" ht="18.75" customHeight="1">
      <c r="A39" s="354"/>
      <c r="B39" s="346" t="s">
        <v>49</v>
      </c>
      <c r="C39" s="118" t="s">
        <v>0</v>
      </c>
      <c r="D39" s="105">
        <v>17021</v>
      </c>
      <c r="E39" s="106">
        <v>0</v>
      </c>
      <c r="F39" s="107">
        <v>0</v>
      </c>
      <c r="G39" s="106">
        <v>89</v>
      </c>
      <c r="H39" s="106">
        <v>0</v>
      </c>
      <c r="I39" s="107">
        <v>0</v>
      </c>
      <c r="J39" s="106">
        <v>1093</v>
      </c>
      <c r="K39" s="106">
        <v>0</v>
      </c>
      <c r="L39" s="106">
        <v>0</v>
      </c>
      <c r="M39" s="107">
        <v>0</v>
      </c>
      <c r="N39" s="106">
        <v>0</v>
      </c>
      <c r="O39" s="107">
        <v>0</v>
      </c>
      <c r="P39" s="106">
        <v>0</v>
      </c>
      <c r="Q39" s="107">
        <v>15839</v>
      </c>
      <c r="R39" s="105">
        <f t="shared" si="3"/>
        <v>17021</v>
      </c>
      <c r="U39" s="110">
        <f t="shared" si="4"/>
        <v>0</v>
      </c>
    </row>
    <row r="40" spans="1:21" ht="18.75" customHeight="1">
      <c r="A40" s="354"/>
      <c r="B40" s="346"/>
      <c r="C40" s="119" t="s">
        <v>14</v>
      </c>
      <c r="D40" s="120" t="s">
        <v>285</v>
      </c>
      <c r="E40" s="121"/>
      <c r="F40" s="122"/>
      <c r="G40" s="121"/>
      <c r="H40" s="121"/>
      <c r="I40" s="122"/>
      <c r="J40" s="121"/>
      <c r="K40" s="121"/>
      <c r="L40" s="121"/>
      <c r="M40" s="122"/>
      <c r="N40" s="121"/>
      <c r="O40" s="122"/>
      <c r="P40" s="121"/>
      <c r="Q40" s="122">
        <v>16997</v>
      </c>
      <c r="R40" s="123">
        <f t="shared" si="3"/>
        <v>16997</v>
      </c>
      <c r="U40" s="110" t="e">
        <f t="shared" si="4"/>
        <v>#VALUE!</v>
      </c>
    </row>
    <row r="41" spans="1:21" ht="18.75" customHeight="1">
      <c r="A41" s="378" t="s">
        <v>36</v>
      </c>
      <c r="B41" s="379"/>
      <c r="C41" s="118" t="s">
        <v>0</v>
      </c>
      <c r="D41" s="105">
        <f>SUM(D43)</f>
        <v>13954</v>
      </c>
      <c r="E41" s="106">
        <f aca="true" t="shared" si="7" ref="E41:Q42">SUM(E43)</f>
        <v>0</v>
      </c>
      <c r="F41" s="107">
        <f t="shared" si="7"/>
        <v>945</v>
      </c>
      <c r="G41" s="106">
        <f t="shared" si="7"/>
        <v>0</v>
      </c>
      <c r="H41" s="106">
        <f t="shared" si="7"/>
        <v>800</v>
      </c>
      <c r="I41" s="107">
        <f t="shared" si="7"/>
        <v>0</v>
      </c>
      <c r="J41" s="106">
        <f t="shared" si="7"/>
        <v>0</v>
      </c>
      <c r="K41" s="106">
        <f t="shared" si="7"/>
        <v>0</v>
      </c>
      <c r="L41" s="106">
        <f t="shared" si="7"/>
        <v>0</v>
      </c>
      <c r="M41" s="107">
        <f t="shared" si="7"/>
        <v>0</v>
      </c>
      <c r="N41" s="106">
        <f t="shared" si="7"/>
        <v>0</v>
      </c>
      <c r="O41" s="107">
        <f t="shared" si="7"/>
        <v>12209</v>
      </c>
      <c r="P41" s="106">
        <f t="shared" si="7"/>
        <v>0</v>
      </c>
      <c r="Q41" s="107">
        <f t="shared" si="7"/>
        <v>0</v>
      </c>
      <c r="R41" s="105">
        <f t="shared" si="3"/>
        <v>13954</v>
      </c>
      <c r="U41" s="110">
        <f t="shared" si="4"/>
        <v>0</v>
      </c>
    </row>
    <row r="42" spans="1:21" ht="18.75" customHeight="1">
      <c r="A42" s="339"/>
      <c r="B42" s="379"/>
      <c r="C42" s="119" t="s">
        <v>14</v>
      </c>
      <c r="D42" s="120" t="s">
        <v>285</v>
      </c>
      <c r="E42" s="121">
        <f t="shared" si="7"/>
        <v>0</v>
      </c>
      <c r="F42" s="122">
        <f t="shared" si="7"/>
        <v>0</v>
      </c>
      <c r="G42" s="121">
        <f t="shared" si="7"/>
        <v>0</v>
      </c>
      <c r="H42" s="121">
        <f t="shared" si="7"/>
        <v>0</v>
      </c>
      <c r="I42" s="122">
        <f t="shared" si="7"/>
        <v>17</v>
      </c>
      <c r="J42" s="121">
        <f t="shared" si="7"/>
        <v>0</v>
      </c>
      <c r="K42" s="121">
        <f t="shared" si="7"/>
        <v>23</v>
      </c>
      <c r="L42" s="121">
        <f t="shared" si="7"/>
        <v>17</v>
      </c>
      <c r="M42" s="122">
        <f t="shared" si="7"/>
        <v>0</v>
      </c>
      <c r="N42" s="121">
        <f t="shared" si="7"/>
        <v>0</v>
      </c>
      <c r="O42" s="122">
        <f t="shared" si="7"/>
        <v>34</v>
      </c>
      <c r="P42" s="121">
        <f t="shared" si="7"/>
        <v>675</v>
      </c>
      <c r="Q42" s="122">
        <f t="shared" si="7"/>
        <v>12979</v>
      </c>
      <c r="R42" s="123">
        <f t="shared" si="3"/>
        <v>13745</v>
      </c>
      <c r="U42" s="110" t="e">
        <f t="shared" si="4"/>
        <v>#VALUE!</v>
      </c>
    </row>
    <row r="43" spans="1:21" ht="18.75" customHeight="1">
      <c r="A43" s="366"/>
      <c r="B43" s="351" t="s">
        <v>37</v>
      </c>
      <c r="C43" s="118" t="s">
        <v>0</v>
      </c>
      <c r="D43" s="105">
        <v>13954</v>
      </c>
      <c r="E43" s="105">
        <v>0</v>
      </c>
      <c r="F43" s="105">
        <v>945</v>
      </c>
      <c r="G43" s="105">
        <v>0</v>
      </c>
      <c r="H43" s="105">
        <v>800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12209</v>
      </c>
      <c r="P43" s="105">
        <v>0</v>
      </c>
      <c r="Q43" s="105">
        <v>0</v>
      </c>
      <c r="R43" s="105">
        <f t="shared" si="3"/>
        <v>13954</v>
      </c>
      <c r="U43" s="110">
        <f t="shared" si="4"/>
        <v>0</v>
      </c>
    </row>
    <row r="44" spans="1:21" ht="18.75" customHeight="1">
      <c r="A44" s="382"/>
      <c r="B44" s="367"/>
      <c r="C44" s="134" t="s">
        <v>14</v>
      </c>
      <c r="D44" s="123" t="s">
        <v>285</v>
      </c>
      <c r="E44" s="132">
        <v>0</v>
      </c>
      <c r="F44" s="132">
        <v>0</v>
      </c>
      <c r="G44" s="132">
        <v>0</v>
      </c>
      <c r="H44" s="132">
        <v>0</v>
      </c>
      <c r="I44" s="132">
        <v>17</v>
      </c>
      <c r="J44" s="132">
        <v>0</v>
      </c>
      <c r="K44" s="132">
        <v>23</v>
      </c>
      <c r="L44" s="132">
        <v>17</v>
      </c>
      <c r="M44" s="132">
        <v>0</v>
      </c>
      <c r="N44" s="132">
        <v>0</v>
      </c>
      <c r="O44" s="132">
        <v>34</v>
      </c>
      <c r="P44" s="132">
        <v>675</v>
      </c>
      <c r="Q44" s="132">
        <v>12979</v>
      </c>
      <c r="R44" s="123">
        <f t="shared" si="3"/>
        <v>13745</v>
      </c>
      <c r="U44" s="110" t="e">
        <f t="shared" si="4"/>
        <v>#VALUE!</v>
      </c>
    </row>
    <row r="45" spans="1:21" ht="18.75" customHeight="1">
      <c r="A45" s="335" t="s">
        <v>38</v>
      </c>
      <c r="B45" s="336"/>
      <c r="C45" s="118" t="s">
        <v>0</v>
      </c>
      <c r="D45" s="105">
        <f aca="true" t="shared" si="8" ref="D45:Q46">SUM(D47,D49)</f>
        <v>84055</v>
      </c>
      <c r="E45" s="105">
        <f t="shared" si="8"/>
        <v>442</v>
      </c>
      <c r="F45" s="105">
        <f t="shared" si="8"/>
        <v>1102</v>
      </c>
      <c r="G45" s="105">
        <f t="shared" si="8"/>
        <v>602</v>
      </c>
      <c r="H45" s="105">
        <f t="shared" si="8"/>
        <v>1102</v>
      </c>
      <c r="I45" s="105">
        <f t="shared" si="8"/>
        <v>1382</v>
      </c>
      <c r="J45" s="105">
        <f t="shared" si="8"/>
        <v>1552</v>
      </c>
      <c r="K45" s="105">
        <f t="shared" si="8"/>
        <v>2324</v>
      </c>
      <c r="L45" s="105">
        <f t="shared" si="8"/>
        <v>1052</v>
      </c>
      <c r="M45" s="105">
        <f t="shared" si="8"/>
        <v>6517</v>
      </c>
      <c r="N45" s="105">
        <f t="shared" si="8"/>
        <v>1502</v>
      </c>
      <c r="O45" s="105">
        <f t="shared" si="8"/>
        <v>10500</v>
      </c>
      <c r="P45" s="105">
        <f t="shared" si="8"/>
        <v>55818</v>
      </c>
      <c r="Q45" s="105">
        <f t="shared" si="8"/>
        <v>160</v>
      </c>
      <c r="R45" s="105">
        <f t="shared" si="3"/>
        <v>84055</v>
      </c>
      <c r="U45" s="110">
        <f t="shared" si="4"/>
        <v>0</v>
      </c>
    </row>
    <row r="46" spans="1:21" ht="18.75" customHeight="1">
      <c r="A46" s="337"/>
      <c r="B46" s="336"/>
      <c r="C46" s="119" t="s">
        <v>14</v>
      </c>
      <c r="D46" s="120" t="s">
        <v>285</v>
      </c>
      <c r="E46" s="121">
        <f t="shared" si="8"/>
        <v>0</v>
      </c>
      <c r="F46" s="121">
        <f t="shared" si="8"/>
        <v>174</v>
      </c>
      <c r="G46" s="121">
        <f t="shared" si="8"/>
        <v>278</v>
      </c>
      <c r="H46" s="121">
        <f t="shared" si="8"/>
        <v>586</v>
      </c>
      <c r="I46" s="121">
        <f t="shared" si="8"/>
        <v>1588</v>
      </c>
      <c r="J46" s="121">
        <f t="shared" si="8"/>
        <v>2278</v>
      </c>
      <c r="K46" s="121">
        <f t="shared" si="8"/>
        <v>6063</v>
      </c>
      <c r="L46" s="121">
        <f t="shared" si="8"/>
        <v>379</v>
      </c>
      <c r="M46" s="121">
        <f t="shared" si="8"/>
        <v>3687</v>
      </c>
      <c r="N46" s="121">
        <f t="shared" si="8"/>
        <v>216</v>
      </c>
      <c r="O46" s="121">
        <f t="shared" si="8"/>
        <v>11394</v>
      </c>
      <c r="P46" s="121">
        <f t="shared" si="8"/>
        <v>3528</v>
      </c>
      <c r="Q46" s="121">
        <f t="shared" si="8"/>
        <v>46045</v>
      </c>
      <c r="R46" s="123">
        <f t="shared" si="3"/>
        <v>76216</v>
      </c>
      <c r="U46" s="110" t="e">
        <f t="shared" si="4"/>
        <v>#VALUE!</v>
      </c>
    </row>
    <row r="47" spans="1:21" ht="18.75" customHeight="1">
      <c r="A47" s="371"/>
      <c r="B47" s="346" t="s">
        <v>39</v>
      </c>
      <c r="C47" s="118" t="s">
        <v>0</v>
      </c>
      <c r="D47" s="105">
        <v>82135</v>
      </c>
      <c r="E47" s="105">
        <v>442</v>
      </c>
      <c r="F47" s="105">
        <v>942</v>
      </c>
      <c r="G47" s="105">
        <v>442</v>
      </c>
      <c r="H47" s="105">
        <v>942</v>
      </c>
      <c r="I47" s="105">
        <v>1222</v>
      </c>
      <c r="J47" s="105">
        <v>1392</v>
      </c>
      <c r="K47" s="105">
        <v>2164</v>
      </c>
      <c r="L47" s="105">
        <v>892</v>
      </c>
      <c r="M47" s="105">
        <v>6357</v>
      </c>
      <c r="N47" s="105">
        <v>1342</v>
      </c>
      <c r="O47" s="105">
        <v>10340</v>
      </c>
      <c r="P47" s="105">
        <v>55658</v>
      </c>
      <c r="Q47" s="105">
        <v>0</v>
      </c>
      <c r="R47" s="105">
        <f t="shared" si="3"/>
        <v>82135</v>
      </c>
      <c r="U47" s="110">
        <f t="shared" si="4"/>
        <v>0</v>
      </c>
    </row>
    <row r="48" spans="1:21" ht="18.75" customHeight="1">
      <c r="A48" s="376"/>
      <c r="B48" s="351"/>
      <c r="C48" s="134" t="s">
        <v>14</v>
      </c>
      <c r="D48" s="123" t="s">
        <v>285</v>
      </c>
      <c r="E48" s="132">
        <v>0</v>
      </c>
      <c r="F48" s="132">
        <v>174</v>
      </c>
      <c r="G48" s="132">
        <v>278</v>
      </c>
      <c r="H48" s="132">
        <v>586</v>
      </c>
      <c r="I48" s="132">
        <v>1588</v>
      </c>
      <c r="J48" s="132">
        <v>2278</v>
      </c>
      <c r="K48" s="132">
        <v>6063</v>
      </c>
      <c r="L48" s="132">
        <v>379</v>
      </c>
      <c r="M48" s="132">
        <v>3687</v>
      </c>
      <c r="N48" s="132">
        <v>216</v>
      </c>
      <c r="O48" s="132">
        <v>11394</v>
      </c>
      <c r="P48" s="132">
        <v>3528</v>
      </c>
      <c r="Q48" s="132">
        <v>45886</v>
      </c>
      <c r="R48" s="123">
        <f t="shared" si="3"/>
        <v>76057</v>
      </c>
      <c r="U48" s="110" t="e">
        <f t="shared" si="4"/>
        <v>#VALUE!</v>
      </c>
    </row>
    <row r="49" spans="1:21" ht="18.75" customHeight="1">
      <c r="A49" s="371"/>
      <c r="B49" s="346" t="s">
        <v>51</v>
      </c>
      <c r="C49" s="118" t="s">
        <v>0</v>
      </c>
      <c r="D49" s="105">
        <v>1920</v>
      </c>
      <c r="E49" s="105">
        <v>0</v>
      </c>
      <c r="F49" s="105">
        <v>160</v>
      </c>
      <c r="G49" s="105">
        <v>160</v>
      </c>
      <c r="H49" s="105">
        <v>160</v>
      </c>
      <c r="I49" s="105">
        <v>160</v>
      </c>
      <c r="J49" s="105">
        <v>160</v>
      </c>
      <c r="K49" s="105">
        <v>160</v>
      </c>
      <c r="L49" s="105">
        <v>160</v>
      </c>
      <c r="M49" s="105">
        <v>160</v>
      </c>
      <c r="N49" s="105">
        <v>160</v>
      </c>
      <c r="O49" s="105">
        <v>160</v>
      </c>
      <c r="P49" s="105">
        <v>160</v>
      </c>
      <c r="Q49" s="105">
        <v>160</v>
      </c>
      <c r="R49" s="105">
        <f>SUM(E49:Q49)</f>
        <v>1920</v>
      </c>
      <c r="U49" s="110">
        <f>D49-R49</f>
        <v>0</v>
      </c>
    </row>
    <row r="50" spans="1:21" ht="18.75" customHeight="1">
      <c r="A50" s="376"/>
      <c r="B50" s="351"/>
      <c r="C50" s="134" t="s">
        <v>14</v>
      </c>
      <c r="D50" s="123" t="s">
        <v>285</v>
      </c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>
        <v>159</v>
      </c>
      <c r="R50" s="123">
        <f>SUM(E50:Q50)</f>
        <v>159</v>
      </c>
      <c r="U50" s="110" t="e">
        <f>D50-R50</f>
        <v>#VALUE!</v>
      </c>
    </row>
    <row r="51" spans="1:21" ht="18.75" customHeight="1">
      <c r="A51" s="335" t="s">
        <v>80</v>
      </c>
      <c r="B51" s="336"/>
      <c r="C51" s="118" t="s">
        <v>0</v>
      </c>
      <c r="D51" s="105">
        <f>SUM(D53)</f>
        <v>135470</v>
      </c>
      <c r="E51" s="105">
        <f aca="true" t="shared" si="9" ref="E51:Q52">SUM(E53)</f>
        <v>499.99</v>
      </c>
      <c r="F51" s="105">
        <f t="shared" si="9"/>
        <v>500</v>
      </c>
      <c r="G51" s="105">
        <f t="shared" si="9"/>
        <v>500.001</v>
      </c>
      <c r="H51" s="105">
        <f t="shared" si="9"/>
        <v>500.001</v>
      </c>
      <c r="I51" s="105">
        <f t="shared" si="9"/>
        <v>500.001</v>
      </c>
      <c r="J51" s="105">
        <f t="shared" si="9"/>
        <v>500.001</v>
      </c>
      <c r="K51" s="105">
        <f t="shared" si="9"/>
        <v>500.001</v>
      </c>
      <c r="L51" s="105">
        <f t="shared" si="9"/>
        <v>500.001</v>
      </c>
      <c r="M51" s="105">
        <f t="shared" si="9"/>
        <v>500.001</v>
      </c>
      <c r="N51" s="105">
        <f t="shared" si="9"/>
        <v>500.001</v>
      </c>
      <c r="O51" s="105">
        <f t="shared" si="9"/>
        <v>500.001</v>
      </c>
      <c r="P51" s="105">
        <f t="shared" si="9"/>
        <v>129470.00099999999</v>
      </c>
      <c r="Q51" s="105">
        <f t="shared" si="9"/>
        <v>500</v>
      </c>
      <c r="R51" s="105">
        <f aca="true" t="shared" si="10" ref="R51:R86">SUM(E51:Q51)</f>
        <v>135470</v>
      </c>
      <c r="U51" s="110">
        <f t="shared" si="4"/>
        <v>0</v>
      </c>
    </row>
    <row r="52" spans="1:21" ht="18.75" customHeight="1">
      <c r="A52" s="337"/>
      <c r="B52" s="336"/>
      <c r="C52" s="119" t="s">
        <v>14</v>
      </c>
      <c r="D52" s="120" t="s">
        <v>285</v>
      </c>
      <c r="E52" s="121">
        <f>SUM(E54)</f>
        <v>0</v>
      </c>
      <c r="F52" s="121">
        <f t="shared" si="9"/>
        <v>0</v>
      </c>
      <c r="G52" s="121">
        <f t="shared" si="9"/>
        <v>0</v>
      </c>
      <c r="H52" s="121">
        <f t="shared" si="9"/>
        <v>47</v>
      </c>
      <c r="I52" s="121">
        <f t="shared" si="9"/>
        <v>47</v>
      </c>
      <c r="J52" s="121">
        <f t="shared" si="9"/>
        <v>3025</v>
      </c>
      <c r="K52" s="121">
        <f t="shared" si="9"/>
        <v>0</v>
      </c>
      <c r="L52" s="121">
        <f t="shared" si="9"/>
        <v>3</v>
      </c>
      <c r="M52" s="121">
        <f t="shared" si="9"/>
        <v>0</v>
      </c>
      <c r="N52" s="121">
        <f t="shared" si="9"/>
        <v>1838</v>
      </c>
      <c r="O52" s="121">
        <f t="shared" si="9"/>
        <v>0</v>
      </c>
      <c r="P52" s="121">
        <f t="shared" si="9"/>
        <v>796</v>
      </c>
      <c r="Q52" s="121">
        <f t="shared" si="9"/>
        <v>128267</v>
      </c>
      <c r="R52" s="123">
        <f t="shared" si="10"/>
        <v>134023</v>
      </c>
      <c r="U52" s="110" t="e">
        <f t="shared" si="4"/>
        <v>#VALUE!</v>
      </c>
    </row>
    <row r="53" spans="1:21" ht="18.75" customHeight="1">
      <c r="A53" s="371"/>
      <c r="B53" s="346" t="s">
        <v>377</v>
      </c>
      <c r="C53" s="118" t="s">
        <v>0</v>
      </c>
      <c r="D53" s="105">
        <v>135470</v>
      </c>
      <c r="E53" s="106">
        <v>499.99</v>
      </c>
      <c r="F53" s="107">
        <v>500</v>
      </c>
      <c r="G53" s="106">
        <v>500.001</v>
      </c>
      <c r="H53" s="106">
        <v>500.001</v>
      </c>
      <c r="I53" s="107">
        <v>500.001</v>
      </c>
      <c r="J53" s="106">
        <v>500.001</v>
      </c>
      <c r="K53" s="106">
        <v>500.001</v>
      </c>
      <c r="L53" s="106">
        <v>500.001</v>
      </c>
      <c r="M53" s="107">
        <v>500.001</v>
      </c>
      <c r="N53" s="106">
        <v>500.001</v>
      </c>
      <c r="O53" s="107">
        <v>500.001</v>
      </c>
      <c r="P53" s="106">
        <v>129470.00099999999</v>
      </c>
      <c r="Q53" s="107">
        <v>500</v>
      </c>
      <c r="R53" s="105">
        <f t="shared" si="10"/>
        <v>135470</v>
      </c>
      <c r="U53" s="110">
        <f t="shared" si="4"/>
        <v>0</v>
      </c>
    </row>
    <row r="54" spans="1:21" ht="18.75" customHeight="1">
      <c r="A54" s="376"/>
      <c r="B54" s="346"/>
      <c r="C54" s="119" t="s">
        <v>14</v>
      </c>
      <c r="D54" s="120" t="s">
        <v>285</v>
      </c>
      <c r="E54" s="121"/>
      <c r="F54" s="121"/>
      <c r="G54" s="121"/>
      <c r="H54" s="121">
        <v>47</v>
      </c>
      <c r="I54" s="121">
        <v>47</v>
      </c>
      <c r="J54" s="121">
        <v>3025</v>
      </c>
      <c r="K54" s="121"/>
      <c r="L54" s="121">
        <v>3</v>
      </c>
      <c r="M54" s="122"/>
      <c r="N54" s="121">
        <v>1838</v>
      </c>
      <c r="O54" s="122"/>
      <c r="P54" s="121">
        <v>796</v>
      </c>
      <c r="Q54" s="122">
        <v>128267</v>
      </c>
      <c r="R54" s="123">
        <f t="shared" si="10"/>
        <v>134023</v>
      </c>
      <c r="U54" s="110" t="e">
        <f t="shared" si="4"/>
        <v>#VALUE!</v>
      </c>
    </row>
    <row r="55" spans="1:21" ht="18.75" customHeight="1">
      <c r="A55" s="335" t="s">
        <v>72</v>
      </c>
      <c r="B55" s="336"/>
      <c r="C55" s="118" t="s">
        <v>0</v>
      </c>
      <c r="D55" s="105">
        <f>SUM(D57)</f>
        <v>135793</v>
      </c>
      <c r="E55" s="106">
        <f aca="true" t="shared" si="11" ref="E55:Q56">SUM(E57)</f>
        <v>0</v>
      </c>
      <c r="F55" s="107">
        <f t="shared" si="11"/>
        <v>0</v>
      </c>
      <c r="G55" s="106">
        <f t="shared" si="11"/>
        <v>5700</v>
      </c>
      <c r="H55" s="106">
        <f t="shared" si="11"/>
        <v>300</v>
      </c>
      <c r="I55" s="107">
        <f t="shared" si="11"/>
        <v>400</v>
      </c>
      <c r="J55" s="106">
        <f t="shared" si="11"/>
        <v>11670</v>
      </c>
      <c r="K55" s="106">
        <f t="shared" si="11"/>
        <v>105</v>
      </c>
      <c r="L55" s="106">
        <f t="shared" si="11"/>
        <v>1703</v>
      </c>
      <c r="M55" s="107">
        <f t="shared" si="11"/>
        <v>2673</v>
      </c>
      <c r="N55" s="106">
        <f t="shared" si="11"/>
        <v>700</v>
      </c>
      <c r="O55" s="107">
        <f t="shared" si="11"/>
        <v>0</v>
      </c>
      <c r="P55" s="106">
        <f t="shared" si="11"/>
        <v>55605</v>
      </c>
      <c r="Q55" s="107">
        <f t="shared" si="11"/>
        <v>56937</v>
      </c>
      <c r="R55" s="105">
        <f t="shared" si="10"/>
        <v>135793</v>
      </c>
      <c r="U55" s="110">
        <f t="shared" si="4"/>
        <v>0</v>
      </c>
    </row>
    <row r="56" spans="1:21" ht="18.75" customHeight="1">
      <c r="A56" s="337"/>
      <c r="B56" s="336"/>
      <c r="C56" s="119" t="s">
        <v>14</v>
      </c>
      <c r="D56" s="120" t="s">
        <v>285</v>
      </c>
      <c r="E56" s="121">
        <f>SUM(E58)</f>
        <v>0</v>
      </c>
      <c r="F56" s="122">
        <f t="shared" si="11"/>
        <v>0</v>
      </c>
      <c r="G56" s="121">
        <f t="shared" si="11"/>
        <v>0</v>
      </c>
      <c r="H56" s="121">
        <f t="shared" si="11"/>
        <v>668</v>
      </c>
      <c r="I56" s="122">
        <f t="shared" si="11"/>
        <v>767</v>
      </c>
      <c r="J56" s="121">
        <f t="shared" si="11"/>
        <v>2159</v>
      </c>
      <c r="K56" s="121">
        <f t="shared" si="11"/>
        <v>0</v>
      </c>
      <c r="L56" s="121">
        <f t="shared" si="11"/>
        <v>0</v>
      </c>
      <c r="M56" s="122">
        <f t="shared" si="11"/>
        <v>0</v>
      </c>
      <c r="N56" s="121">
        <f t="shared" si="11"/>
        <v>0</v>
      </c>
      <c r="O56" s="122">
        <f t="shared" si="11"/>
        <v>0</v>
      </c>
      <c r="P56" s="121">
        <f t="shared" si="11"/>
        <v>30388</v>
      </c>
      <c r="Q56" s="122">
        <f t="shared" si="11"/>
        <v>87276</v>
      </c>
      <c r="R56" s="123">
        <f t="shared" si="10"/>
        <v>121258</v>
      </c>
      <c r="U56" s="110" t="e">
        <f t="shared" si="4"/>
        <v>#VALUE!</v>
      </c>
    </row>
    <row r="57" spans="1:21" ht="18.75" customHeight="1">
      <c r="A57" s="371"/>
      <c r="B57" s="346" t="s">
        <v>73</v>
      </c>
      <c r="C57" s="118" t="s">
        <v>0</v>
      </c>
      <c r="D57" s="105">
        <v>135793</v>
      </c>
      <c r="E57" s="106">
        <v>0</v>
      </c>
      <c r="F57" s="107">
        <v>0</v>
      </c>
      <c r="G57" s="106">
        <v>5700</v>
      </c>
      <c r="H57" s="106">
        <v>300</v>
      </c>
      <c r="I57" s="107">
        <v>400</v>
      </c>
      <c r="J57" s="106">
        <v>11670</v>
      </c>
      <c r="K57" s="106">
        <v>105</v>
      </c>
      <c r="L57" s="106">
        <v>1703</v>
      </c>
      <c r="M57" s="107">
        <v>2673</v>
      </c>
      <c r="N57" s="106">
        <v>700</v>
      </c>
      <c r="O57" s="107">
        <v>0</v>
      </c>
      <c r="P57" s="106">
        <v>55605</v>
      </c>
      <c r="Q57" s="107">
        <v>56937</v>
      </c>
      <c r="R57" s="105">
        <f t="shared" si="10"/>
        <v>135793</v>
      </c>
      <c r="U57" s="110">
        <f t="shared" si="4"/>
        <v>0</v>
      </c>
    </row>
    <row r="58" spans="1:21" ht="18.75" customHeight="1">
      <c r="A58" s="376"/>
      <c r="B58" s="351"/>
      <c r="C58" s="134" t="s">
        <v>14</v>
      </c>
      <c r="D58" s="123" t="s">
        <v>285</v>
      </c>
      <c r="E58" s="132">
        <v>0</v>
      </c>
      <c r="F58" s="133">
        <v>0</v>
      </c>
      <c r="G58" s="132">
        <v>0</v>
      </c>
      <c r="H58" s="132">
        <v>668</v>
      </c>
      <c r="I58" s="133">
        <v>767</v>
      </c>
      <c r="J58" s="132">
        <v>2159</v>
      </c>
      <c r="K58" s="132">
        <v>0</v>
      </c>
      <c r="L58" s="132">
        <v>0</v>
      </c>
      <c r="M58" s="133">
        <v>0</v>
      </c>
      <c r="N58" s="132">
        <v>0</v>
      </c>
      <c r="O58" s="133">
        <v>0</v>
      </c>
      <c r="P58" s="132">
        <v>30388</v>
      </c>
      <c r="Q58" s="133">
        <v>87276</v>
      </c>
      <c r="R58" s="123">
        <f t="shared" si="10"/>
        <v>121258</v>
      </c>
      <c r="U58" s="110" t="e">
        <f t="shared" si="4"/>
        <v>#VALUE!</v>
      </c>
    </row>
    <row r="59" spans="1:21" ht="18.75" customHeight="1">
      <c r="A59" s="335" t="s">
        <v>289</v>
      </c>
      <c r="B59" s="336"/>
      <c r="C59" s="118" t="s">
        <v>0</v>
      </c>
      <c r="D59" s="105">
        <f>D61</f>
        <v>10000</v>
      </c>
      <c r="E59" s="106">
        <f aca="true" t="shared" si="12" ref="E59:Q60">E61</f>
        <v>0</v>
      </c>
      <c r="F59" s="107">
        <f t="shared" si="12"/>
        <v>0</v>
      </c>
      <c r="G59" s="106">
        <f t="shared" si="12"/>
        <v>0</v>
      </c>
      <c r="H59" s="106">
        <f t="shared" si="12"/>
        <v>0</v>
      </c>
      <c r="I59" s="107">
        <f t="shared" si="12"/>
        <v>0</v>
      </c>
      <c r="J59" s="106">
        <f t="shared" si="12"/>
        <v>0</v>
      </c>
      <c r="K59" s="106">
        <f t="shared" si="12"/>
        <v>0</v>
      </c>
      <c r="L59" s="106">
        <f t="shared" si="12"/>
        <v>0</v>
      </c>
      <c r="M59" s="107">
        <f t="shared" si="12"/>
        <v>0</v>
      </c>
      <c r="N59" s="106">
        <f t="shared" si="12"/>
        <v>0</v>
      </c>
      <c r="O59" s="107">
        <f t="shared" si="12"/>
        <v>0</v>
      </c>
      <c r="P59" s="106">
        <f t="shared" si="12"/>
        <v>0</v>
      </c>
      <c r="Q59" s="107">
        <f t="shared" si="12"/>
        <v>10000</v>
      </c>
      <c r="R59" s="105">
        <f>SUM(E59:Q59)</f>
        <v>10000</v>
      </c>
      <c r="U59" s="110">
        <f>D59-R59</f>
        <v>0</v>
      </c>
    </row>
    <row r="60" spans="1:21" ht="18.75" customHeight="1">
      <c r="A60" s="337"/>
      <c r="B60" s="336"/>
      <c r="C60" s="119" t="s">
        <v>14</v>
      </c>
      <c r="D60" s="120" t="s">
        <v>285</v>
      </c>
      <c r="E60" s="121">
        <f t="shared" si="12"/>
        <v>0</v>
      </c>
      <c r="F60" s="122">
        <f t="shared" si="12"/>
        <v>0</v>
      </c>
      <c r="G60" s="121">
        <f t="shared" si="12"/>
        <v>0</v>
      </c>
      <c r="H60" s="121">
        <f t="shared" si="12"/>
        <v>0</v>
      </c>
      <c r="I60" s="122">
        <f t="shared" si="12"/>
        <v>0</v>
      </c>
      <c r="J60" s="121">
        <f t="shared" si="12"/>
        <v>0</v>
      </c>
      <c r="K60" s="121">
        <f t="shared" si="12"/>
        <v>0</v>
      </c>
      <c r="L60" s="121">
        <f t="shared" si="12"/>
        <v>0</v>
      </c>
      <c r="M60" s="122">
        <f t="shared" si="12"/>
        <v>0</v>
      </c>
      <c r="N60" s="121">
        <f t="shared" si="12"/>
        <v>0</v>
      </c>
      <c r="O60" s="122">
        <f t="shared" si="12"/>
        <v>0</v>
      </c>
      <c r="P60" s="121">
        <f t="shared" si="12"/>
        <v>0</v>
      </c>
      <c r="Q60" s="122">
        <f t="shared" si="12"/>
        <v>9912</v>
      </c>
      <c r="R60" s="123">
        <f>SUM(E60:Q60)</f>
        <v>9912</v>
      </c>
      <c r="U60" s="110" t="e">
        <f>D60-R60</f>
        <v>#VALUE!</v>
      </c>
    </row>
    <row r="61" spans="1:21" ht="18.75" customHeight="1">
      <c r="A61" s="371"/>
      <c r="B61" s="346" t="s">
        <v>378</v>
      </c>
      <c r="C61" s="118" t="s">
        <v>0</v>
      </c>
      <c r="D61" s="105">
        <v>10000</v>
      </c>
      <c r="E61" s="106">
        <v>0</v>
      </c>
      <c r="F61" s="107">
        <v>0</v>
      </c>
      <c r="G61" s="106">
        <v>0</v>
      </c>
      <c r="H61" s="106">
        <v>0</v>
      </c>
      <c r="I61" s="107">
        <v>0</v>
      </c>
      <c r="J61" s="106">
        <v>0</v>
      </c>
      <c r="K61" s="106">
        <v>0</v>
      </c>
      <c r="L61" s="106">
        <v>0</v>
      </c>
      <c r="M61" s="107">
        <v>0</v>
      </c>
      <c r="N61" s="106">
        <v>0</v>
      </c>
      <c r="O61" s="107">
        <v>0</v>
      </c>
      <c r="P61" s="106">
        <v>0</v>
      </c>
      <c r="Q61" s="107">
        <v>10000</v>
      </c>
      <c r="R61" s="105">
        <f>SUM(E61:Q61)</f>
        <v>10000</v>
      </c>
      <c r="U61" s="110">
        <f>D61-R61</f>
        <v>0</v>
      </c>
    </row>
    <row r="62" spans="1:21" ht="18.75" customHeight="1">
      <c r="A62" s="376"/>
      <c r="B62" s="346"/>
      <c r="C62" s="119" t="s">
        <v>14</v>
      </c>
      <c r="D62" s="120" t="s">
        <v>285</v>
      </c>
      <c r="E62" s="121"/>
      <c r="F62" s="121"/>
      <c r="G62" s="121"/>
      <c r="H62" s="121"/>
      <c r="I62" s="121"/>
      <c r="J62" s="121"/>
      <c r="K62" s="121"/>
      <c r="L62" s="121"/>
      <c r="M62" s="122"/>
      <c r="N62" s="121"/>
      <c r="O62" s="122"/>
      <c r="P62" s="121"/>
      <c r="Q62" s="122">
        <v>9912</v>
      </c>
      <c r="R62" s="123">
        <f>SUM(E62:Q62)</f>
        <v>9912</v>
      </c>
      <c r="U62" s="110" t="e">
        <f>D62-R62</f>
        <v>#VALUE!</v>
      </c>
    </row>
    <row r="63" spans="1:21" ht="18.75" customHeight="1">
      <c r="A63" s="335" t="s">
        <v>76</v>
      </c>
      <c r="B63" s="336"/>
      <c r="C63" s="118" t="s">
        <v>0</v>
      </c>
      <c r="D63" s="105">
        <f>SUM(D65)</f>
        <v>115621</v>
      </c>
      <c r="E63" s="106">
        <f>SUM(E65)</f>
        <v>0</v>
      </c>
      <c r="F63" s="107">
        <f aca="true" t="shared" si="13" ref="E63:Q64">SUM(F65)</f>
        <v>0</v>
      </c>
      <c r="G63" s="106">
        <f t="shared" si="13"/>
        <v>0</v>
      </c>
      <c r="H63" s="106">
        <f t="shared" si="13"/>
        <v>0</v>
      </c>
      <c r="I63" s="107">
        <f t="shared" si="13"/>
        <v>0</v>
      </c>
      <c r="J63" s="106">
        <f t="shared" si="13"/>
        <v>0</v>
      </c>
      <c r="K63" s="106">
        <f t="shared" si="13"/>
        <v>0</v>
      </c>
      <c r="L63" s="106">
        <f t="shared" si="13"/>
        <v>0</v>
      </c>
      <c r="M63" s="107">
        <f t="shared" si="13"/>
        <v>0</v>
      </c>
      <c r="N63" s="106">
        <f t="shared" si="13"/>
        <v>0</v>
      </c>
      <c r="O63" s="107">
        <f t="shared" si="13"/>
        <v>0</v>
      </c>
      <c r="P63" s="106">
        <f t="shared" si="13"/>
        <v>97524</v>
      </c>
      <c r="Q63" s="107">
        <f t="shared" si="13"/>
        <v>18097</v>
      </c>
      <c r="R63" s="105">
        <f t="shared" si="10"/>
        <v>115621</v>
      </c>
      <c r="U63" s="110">
        <f aca="true" t="shared" si="14" ref="U63:U98">D63-R63</f>
        <v>0</v>
      </c>
    </row>
    <row r="64" spans="1:21" ht="18.75" customHeight="1">
      <c r="A64" s="337"/>
      <c r="B64" s="336"/>
      <c r="C64" s="119" t="s">
        <v>14</v>
      </c>
      <c r="D64" s="120" t="s">
        <v>285</v>
      </c>
      <c r="E64" s="121">
        <f t="shared" si="13"/>
        <v>0</v>
      </c>
      <c r="F64" s="122">
        <f t="shared" si="13"/>
        <v>0</v>
      </c>
      <c r="G64" s="121">
        <f t="shared" si="13"/>
        <v>0</v>
      </c>
      <c r="H64" s="121">
        <f t="shared" si="13"/>
        <v>1974</v>
      </c>
      <c r="I64" s="122">
        <f t="shared" si="13"/>
        <v>2909</v>
      </c>
      <c r="J64" s="121">
        <f t="shared" si="13"/>
        <v>1838</v>
      </c>
      <c r="K64" s="121">
        <f t="shared" si="13"/>
        <v>0</v>
      </c>
      <c r="L64" s="121">
        <f t="shared" si="13"/>
        <v>1981</v>
      </c>
      <c r="M64" s="122">
        <f t="shared" si="13"/>
        <v>0</v>
      </c>
      <c r="N64" s="121">
        <f t="shared" si="13"/>
        <v>0</v>
      </c>
      <c r="O64" s="122">
        <f t="shared" si="13"/>
        <v>0</v>
      </c>
      <c r="P64" s="121">
        <f t="shared" si="13"/>
        <v>98709</v>
      </c>
      <c r="Q64" s="122">
        <f t="shared" si="13"/>
        <v>5418</v>
      </c>
      <c r="R64" s="123">
        <f t="shared" si="10"/>
        <v>112829</v>
      </c>
      <c r="U64" s="110" t="e">
        <f t="shared" si="14"/>
        <v>#VALUE!</v>
      </c>
    </row>
    <row r="65" spans="1:21" ht="18.75" customHeight="1">
      <c r="A65" s="359"/>
      <c r="B65" s="346" t="s">
        <v>78</v>
      </c>
      <c r="C65" s="118" t="s">
        <v>0</v>
      </c>
      <c r="D65" s="105">
        <v>115621</v>
      </c>
      <c r="E65" s="106">
        <v>0</v>
      </c>
      <c r="F65" s="107">
        <v>0</v>
      </c>
      <c r="G65" s="106">
        <v>0</v>
      </c>
      <c r="H65" s="106">
        <v>0</v>
      </c>
      <c r="I65" s="107">
        <v>0</v>
      </c>
      <c r="J65" s="106">
        <v>0</v>
      </c>
      <c r="K65" s="106">
        <v>0</v>
      </c>
      <c r="L65" s="106">
        <v>0</v>
      </c>
      <c r="M65" s="107">
        <v>0</v>
      </c>
      <c r="N65" s="106">
        <v>0</v>
      </c>
      <c r="O65" s="107">
        <v>0</v>
      </c>
      <c r="P65" s="106">
        <v>97524</v>
      </c>
      <c r="Q65" s="107">
        <v>18097</v>
      </c>
      <c r="R65" s="105">
        <f t="shared" si="10"/>
        <v>115621</v>
      </c>
      <c r="U65" s="110">
        <f t="shared" si="14"/>
        <v>0</v>
      </c>
    </row>
    <row r="66" spans="1:21" ht="18.75" customHeight="1">
      <c r="A66" s="359"/>
      <c r="B66" s="351"/>
      <c r="C66" s="134" t="s">
        <v>14</v>
      </c>
      <c r="D66" s="123" t="s">
        <v>285</v>
      </c>
      <c r="E66" s="132"/>
      <c r="F66" s="133"/>
      <c r="G66" s="132"/>
      <c r="H66" s="132">
        <v>1974</v>
      </c>
      <c r="I66" s="133">
        <v>2909</v>
      </c>
      <c r="J66" s="132">
        <v>1838</v>
      </c>
      <c r="K66" s="132"/>
      <c r="L66" s="132">
        <v>1981</v>
      </c>
      <c r="M66" s="133"/>
      <c r="N66" s="132"/>
      <c r="O66" s="133"/>
      <c r="P66" s="132">
        <v>98709</v>
      </c>
      <c r="Q66" s="133">
        <v>5418</v>
      </c>
      <c r="R66" s="123">
        <f t="shared" si="10"/>
        <v>112829</v>
      </c>
      <c r="U66" s="110" t="e">
        <f t="shared" si="14"/>
        <v>#VALUE!</v>
      </c>
    </row>
    <row r="67" spans="1:21" ht="18.75" customHeight="1">
      <c r="A67" s="335" t="s">
        <v>41</v>
      </c>
      <c r="B67" s="336"/>
      <c r="C67" s="118" t="s">
        <v>0</v>
      </c>
      <c r="D67" s="105">
        <f aca="true" t="shared" si="15" ref="D67:Q68">SUM(D69,D71,D73)</f>
        <v>442778</v>
      </c>
      <c r="E67" s="106">
        <f t="shared" si="15"/>
        <v>69</v>
      </c>
      <c r="F67" s="107">
        <f t="shared" si="15"/>
        <v>71</v>
      </c>
      <c r="G67" s="106">
        <f t="shared" si="15"/>
        <v>85</v>
      </c>
      <c r="H67" s="106">
        <f t="shared" si="15"/>
        <v>144</v>
      </c>
      <c r="I67" s="107">
        <f t="shared" si="15"/>
        <v>69</v>
      </c>
      <c r="J67" s="106">
        <f t="shared" si="15"/>
        <v>85</v>
      </c>
      <c r="K67" s="106">
        <f t="shared" si="15"/>
        <v>69</v>
      </c>
      <c r="L67" s="106">
        <f t="shared" si="15"/>
        <v>69</v>
      </c>
      <c r="M67" s="107">
        <f t="shared" si="15"/>
        <v>86</v>
      </c>
      <c r="N67" s="106">
        <f t="shared" si="15"/>
        <v>69</v>
      </c>
      <c r="O67" s="107">
        <f t="shared" si="15"/>
        <v>4189</v>
      </c>
      <c r="P67" s="106">
        <f t="shared" si="15"/>
        <v>170496</v>
      </c>
      <c r="Q67" s="107">
        <f t="shared" si="15"/>
        <v>267277</v>
      </c>
      <c r="R67" s="228">
        <f>SUM(E67:Q67)</f>
        <v>442778</v>
      </c>
      <c r="U67" s="110">
        <f t="shared" si="14"/>
        <v>0</v>
      </c>
    </row>
    <row r="68" spans="1:21" ht="18.75" customHeight="1">
      <c r="A68" s="337"/>
      <c r="B68" s="336"/>
      <c r="C68" s="119" t="s">
        <v>14</v>
      </c>
      <c r="D68" s="120" t="s">
        <v>285</v>
      </c>
      <c r="E68" s="121">
        <f t="shared" si="15"/>
        <v>0</v>
      </c>
      <c r="F68" s="122">
        <f t="shared" si="15"/>
        <v>0</v>
      </c>
      <c r="G68" s="121">
        <f t="shared" si="15"/>
        <v>0</v>
      </c>
      <c r="H68" s="121">
        <f t="shared" si="15"/>
        <v>0</v>
      </c>
      <c r="I68" s="122">
        <f t="shared" si="15"/>
        <v>2</v>
      </c>
      <c r="J68" s="121">
        <f t="shared" si="15"/>
        <v>0</v>
      </c>
      <c r="K68" s="121">
        <f t="shared" si="15"/>
        <v>0</v>
      </c>
      <c r="L68" s="121">
        <f t="shared" si="15"/>
        <v>0</v>
      </c>
      <c r="M68" s="122">
        <f t="shared" si="15"/>
        <v>2</v>
      </c>
      <c r="N68" s="121">
        <f t="shared" si="15"/>
        <v>0</v>
      </c>
      <c r="O68" s="122">
        <f t="shared" si="15"/>
        <v>0</v>
      </c>
      <c r="P68" s="121">
        <f t="shared" si="15"/>
        <v>191253</v>
      </c>
      <c r="Q68" s="122">
        <f t="shared" si="15"/>
        <v>231100</v>
      </c>
      <c r="R68" s="123">
        <f t="shared" si="10"/>
        <v>422357</v>
      </c>
      <c r="U68" s="110" t="e">
        <f t="shared" si="14"/>
        <v>#VALUE!</v>
      </c>
    </row>
    <row r="69" spans="1:21" ht="18.75" customHeight="1">
      <c r="A69" s="354"/>
      <c r="B69" s="346" t="s">
        <v>379</v>
      </c>
      <c r="C69" s="118" t="s">
        <v>0</v>
      </c>
      <c r="D69" s="105">
        <v>2172</v>
      </c>
      <c r="E69" s="106">
        <v>0</v>
      </c>
      <c r="F69" s="107">
        <v>0</v>
      </c>
      <c r="G69" s="106">
        <v>0</v>
      </c>
      <c r="H69" s="106">
        <v>0</v>
      </c>
      <c r="I69" s="107">
        <v>0</v>
      </c>
      <c r="J69" s="106">
        <v>0</v>
      </c>
      <c r="K69" s="106">
        <v>0</v>
      </c>
      <c r="L69" s="106">
        <v>0</v>
      </c>
      <c r="M69" s="107">
        <v>0</v>
      </c>
      <c r="N69" s="106">
        <v>0</v>
      </c>
      <c r="O69" s="107">
        <v>0</v>
      </c>
      <c r="P69" s="106">
        <v>0</v>
      </c>
      <c r="Q69" s="107">
        <v>2172</v>
      </c>
      <c r="R69" s="105">
        <f t="shared" si="10"/>
        <v>2172</v>
      </c>
      <c r="U69" s="110">
        <f t="shared" si="14"/>
        <v>0</v>
      </c>
    </row>
    <row r="70" spans="1:21" ht="18.75" customHeight="1">
      <c r="A70" s="354"/>
      <c r="B70" s="346"/>
      <c r="C70" s="119" t="s">
        <v>14</v>
      </c>
      <c r="D70" s="120" t="s">
        <v>285</v>
      </c>
      <c r="E70" s="121"/>
      <c r="F70" s="121"/>
      <c r="G70" s="121"/>
      <c r="H70" s="121"/>
      <c r="I70" s="121"/>
      <c r="J70" s="121"/>
      <c r="K70" s="121"/>
      <c r="L70" s="121"/>
      <c r="M70" s="122"/>
      <c r="N70" s="121"/>
      <c r="O70" s="122"/>
      <c r="P70" s="121"/>
      <c r="Q70" s="122"/>
      <c r="R70" s="123">
        <f t="shared" si="10"/>
        <v>0</v>
      </c>
      <c r="U70" s="110" t="e">
        <f t="shared" si="14"/>
        <v>#VALUE!</v>
      </c>
    </row>
    <row r="71" spans="1:21" ht="18.75" customHeight="1">
      <c r="A71" s="354"/>
      <c r="B71" s="351" t="s">
        <v>42</v>
      </c>
      <c r="C71" s="118" t="s">
        <v>0</v>
      </c>
      <c r="D71" s="105">
        <v>428427</v>
      </c>
      <c r="E71" s="105">
        <v>69</v>
      </c>
      <c r="F71" s="105">
        <v>69</v>
      </c>
      <c r="G71" s="105">
        <v>85</v>
      </c>
      <c r="H71" s="105">
        <v>144</v>
      </c>
      <c r="I71" s="105">
        <v>69</v>
      </c>
      <c r="J71" s="105">
        <v>85</v>
      </c>
      <c r="K71" s="105">
        <v>69</v>
      </c>
      <c r="L71" s="105">
        <v>69</v>
      </c>
      <c r="M71" s="105">
        <v>86</v>
      </c>
      <c r="N71" s="105">
        <v>69</v>
      </c>
      <c r="O71" s="105">
        <v>4187</v>
      </c>
      <c r="P71" s="105">
        <v>164721</v>
      </c>
      <c r="Q71" s="105">
        <v>258705</v>
      </c>
      <c r="R71" s="105">
        <f t="shared" si="10"/>
        <v>428427</v>
      </c>
      <c r="U71" s="110">
        <f t="shared" si="14"/>
        <v>0</v>
      </c>
    </row>
    <row r="72" spans="1:21" ht="18.75" customHeight="1">
      <c r="A72" s="354"/>
      <c r="B72" s="367"/>
      <c r="C72" s="134" t="s">
        <v>14</v>
      </c>
      <c r="D72" s="123" t="s">
        <v>285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0</v>
      </c>
      <c r="M72" s="132">
        <v>0</v>
      </c>
      <c r="N72" s="132">
        <v>0</v>
      </c>
      <c r="O72" s="132">
        <v>0</v>
      </c>
      <c r="P72" s="132">
        <v>191253</v>
      </c>
      <c r="Q72" s="132">
        <v>221270</v>
      </c>
      <c r="R72" s="123">
        <f t="shared" si="10"/>
        <v>412523</v>
      </c>
      <c r="U72" s="110" t="e">
        <f t="shared" si="14"/>
        <v>#VALUE!</v>
      </c>
    </row>
    <row r="73" spans="1:21" ht="18.75" customHeight="1">
      <c r="A73" s="602"/>
      <c r="B73" s="344" t="s">
        <v>380</v>
      </c>
      <c r="C73" s="118" t="s">
        <v>0</v>
      </c>
      <c r="D73" s="187">
        <v>12179</v>
      </c>
      <c r="E73" s="188">
        <v>0</v>
      </c>
      <c r="F73" s="189">
        <v>2</v>
      </c>
      <c r="G73" s="188">
        <v>0</v>
      </c>
      <c r="H73" s="188">
        <v>0</v>
      </c>
      <c r="I73" s="189">
        <v>0</v>
      </c>
      <c r="J73" s="188">
        <v>0</v>
      </c>
      <c r="K73" s="188">
        <v>0</v>
      </c>
      <c r="L73" s="188">
        <v>0</v>
      </c>
      <c r="M73" s="189">
        <v>0</v>
      </c>
      <c r="N73" s="188">
        <v>0</v>
      </c>
      <c r="O73" s="189">
        <v>2</v>
      </c>
      <c r="P73" s="188">
        <v>5775</v>
      </c>
      <c r="Q73" s="189">
        <v>6400</v>
      </c>
      <c r="R73" s="105">
        <f t="shared" si="10"/>
        <v>12179</v>
      </c>
      <c r="U73" s="110">
        <f t="shared" si="14"/>
        <v>0</v>
      </c>
    </row>
    <row r="74" spans="1:21" ht="18.75" customHeight="1">
      <c r="A74" s="608"/>
      <c r="B74" s="344"/>
      <c r="C74" s="119" t="s">
        <v>14</v>
      </c>
      <c r="D74" s="120" t="s">
        <v>285</v>
      </c>
      <c r="E74" s="121"/>
      <c r="F74" s="122"/>
      <c r="G74" s="121"/>
      <c r="H74" s="121"/>
      <c r="I74" s="122">
        <v>2</v>
      </c>
      <c r="J74" s="121"/>
      <c r="K74" s="121"/>
      <c r="L74" s="121"/>
      <c r="M74" s="122">
        <v>2</v>
      </c>
      <c r="N74" s="121"/>
      <c r="O74" s="122"/>
      <c r="P74" s="121"/>
      <c r="Q74" s="122">
        <v>9830</v>
      </c>
      <c r="R74" s="123">
        <f t="shared" si="10"/>
        <v>9834</v>
      </c>
      <c r="U74" s="110" t="e">
        <f t="shared" si="14"/>
        <v>#VALUE!</v>
      </c>
    </row>
    <row r="75" spans="1:21" ht="18.75" customHeight="1">
      <c r="A75" s="335" t="s">
        <v>150</v>
      </c>
      <c r="B75" s="336"/>
      <c r="C75" s="118" t="s">
        <v>0</v>
      </c>
      <c r="D75" s="105">
        <f>SUM(D77)</f>
        <v>8859</v>
      </c>
      <c r="E75" s="106">
        <f aca="true" t="shared" si="16" ref="E75:Q76">SUM(E77)</f>
        <v>0</v>
      </c>
      <c r="F75" s="107">
        <f t="shared" si="16"/>
        <v>0</v>
      </c>
      <c r="G75" s="106">
        <f t="shared" si="16"/>
        <v>0</v>
      </c>
      <c r="H75" s="106">
        <f t="shared" si="16"/>
        <v>0</v>
      </c>
      <c r="I75" s="107">
        <f t="shared" si="16"/>
        <v>0</v>
      </c>
      <c r="J75" s="106">
        <f t="shared" si="16"/>
        <v>0</v>
      </c>
      <c r="K75" s="106">
        <f t="shared" si="16"/>
        <v>0</v>
      </c>
      <c r="L75" s="106">
        <f t="shared" si="16"/>
        <v>0</v>
      </c>
      <c r="M75" s="107">
        <f t="shared" si="16"/>
        <v>0</v>
      </c>
      <c r="N75" s="106">
        <f t="shared" si="16"/>
        <v>0</v>
      </c>
      <c r="O75" s="107">
        <f t="shared" si="16"/>
        <v>0</v>
      </c>
      <c r="P75" s="106">
        <f t="shared" si="16"/>
        <v>8859</v>
      </c>
      <c r="Q75" s="107">
        <f t="shared" si="16"/>
        <v>0</v>
      </c>
      <c r="R75" s="105">
        <f t="shared" si="10"/>
        <v>8859</v>
      </c>
      <c r="U75" s="110">
        <f t="shared" si="14"/>
        <v>0</v>
      </c>
    </row>
    <row r="76" spans="1:21" ht="18.75" customHeight="1">
      <c r="A76" s="337"/>
      <c r="B76" s="336"/>
      <c r="C76" s="119" t="s">
        <v>14</v>
      </c>
      <c r="D76" s="120" t="s">
        <v>285</v>
      </c>
      <c r="E76" s="121">
        <f t="shared" si="16"/>
        <v>0</v>
      </c>
      <c r="F76" s="122">
        <f t="shared" si="16"/>
        <v>0</v>
      </c>
      <c r="G76" s="121">
        <f t="shared" si="16"/>
        <v>0</v>
      </c>
      <c r="H76" s="121">
        <f t="shared" si="16"/>
        <v>0</v>
      </c>
      <c r="I76" s="122">
        <f t="shared" si="16"/>
        <v>0</v>
      </c>
      <c r="J76" s="121">
        <f t="shared" si="16"/>
        <v>0</v>
      </c>
      <c r="K76" s="121">
        <f t="shared" si="16"/>
        <v>0</v>
      </c>
      <c r="L76" s="121">
        <f t="shared" si="16"/>
        <v>0</v>
      </c>
      <c r="M76" s="122">
        <f t="shared" si="16"/>
        <v>0</v>
      </c>
      <c r="N76" s="121">
        <f t="shared" si="16"/>
        <v>0</v>
      </c>
      <c r="O76" s="122">
        <f t="shared" si="16"/>
        <v>0</v>
      </c>
      <c r="P76" s="121">
        <f t="shared" si="16"/>
        <v>8700</v>
      </c>
      <c r="Q76" s="122">
        <f t="shared" si="16"/>
        <v>0</v>
      </c>
      <c r="R76" s="123">
        <f t="shared" si="10"/>
        <v>8700</v>
      </c>
      <c r="U76" s="110" t="e">
        <f t="shared" si="14"/>
        <v>#VALUE!</v>
      </c>
    </row>
    <row r="77" spans="1:21" ht="18.75" customHeight="1">
      <c r="A77" s="371"/>
      <c r="B77" s="346" t="s">
        <v>381</v>
      </c>
      <c r="C77" s="118" t="s">
        <v>0</v>
      </c>
      <c r="D77" s="105">
        <v>8859</v>
      </c>
      <c r="E77" s="106">
        <v>0</v>
      </c>
      <c r="F77" s="107">
        <v>0</v>
      </c>
      <c r="G77" s="106">
        <v>0</v>
      </c>
      <c r="H77" s="106">
        <v>0</v>
      </c>
      <c r="I77" s="107">
        <v>0</v>
      </c>
      <c r="J77" s="106">
        <v>0</v>
      </c>
      <c r="K77" s="106">
        <v>0</v>
      </c>
      <c r="L77" s="106">
        <v>0</v>
      </c>
      <c r="M77" s="107">
        <v>0</v>
      </c>
      <c r="N77" s="106">
        <v>0</v>
      </c>
      <c r="O77" s="107">
        <v>0</v>
      </c>
      <c r="P77" s="106">
        <v>8859</v>
      </c>
      <c r="Q77" s="107">
        <v>0</v>
      </c>
      <c r="R77" s="105">
        <f t="shared" si="10"/>
        <v>8859</v>
      </c>
      <c r="U77" s="110">
        <f t="shared" si="14"/>
        <v>0</v>
      </c>
    </row>
    <row r="78" spans="1:21" ht="18.75" customHeight="1">
      <c r="A78" s="372"/>
      <c r="B78" s="346"/>
      <c r="C78" s="119" t="s">
        <v>14</v>
      </c>
      <c r="D78" s="120" t="s">
        <v>285</v>
      </c>
      <c r="E78" s="121"/>
      <c r="F78" s="122"/>
      <c r="G78" s="121"/>
      <c r="H78" s="121"/>
      <c r="I78" s="122"/>
      <c r="J78" s="121"/>
      <c r="K78" s="121"/>
      <c r="L78" s="121"/>
      <c r="M78" s="122"/>
      <c r="N78" s="121"/>
      <c r="O78" s="122"/>
      <c r="P78" s="121">
        <v>8700</v>
      </c>
      <c r="Q78" s="122"/>
      <c r="R78" s="123">
        <f t="shared" si="10"/>
        <v>8700</v>
      </c>
      <c r="U78" s="110" t="e">
        <f t="shared" si="14"/>
        <v>#VALUE!</v>
      </c>
    </row>
    <row r="79" spans="1:21" ht="18.75" customHeight="1">
      <c r="A79" s="335" t="s">
        <v>64</v>
      </c>
      <c r="B79" s="336"/>
      <c r="C79" s="118" t="s">
        <v>0</v>
      </c>
      <c r="D79" s="105">
        <f>SUM(D81)</f>
        <v>84110</v>
      </c>
      <c r="E79" s="106">
        <f aca="true" t="shared" si="17" ref="E79:Q80">SUM(E81)</f>
        <v>0</v>
      </c>
      <c r="F79" s="107">
        <f t="shared" si="17"/>
        <v>0</v>
      </c>
      <c r="G79" s="106">
        <f t="shared" si="17"/>
        <v>0</v>
      </c>
      <c r="H79" s="106">
        <f t="shared" si="17"/>
        <v>0</v>
      </c>
      <c r="I79" s="107">
        <f t="shared" si="17"/>
        <v>0</v>
      </c>
      <c r="J79" s="106">
        <f t="shared" si="17"/>
        <v>0</v>
      </c>
      <c r="K79" s="106">
        <f t="shared" si="17"/>
        <v>0</v>
      </c>
      <c r="L79" s="106">
        <f t="shared" si="17"/>
        <v>0</v>
      </c>
      <c r="M79" s="107">
        <f t="shared" si="17"/>
        <v>0</v>
      </c>
      <c r="N79" s="106">
        <f t="shared" si="17"/>
        <v>0</v>
      </c>
      <c r="O79" s="107">
        <f t="shared" si="17"/>
        <v>0</v>
      </c>
      <c r="P79" s="106">
        <f t="shared" si="17"/>
        <v>84110</v>
      </c>
      <c r="Q79" s="107">
        <f t="shared" si="17"/>
        <v>0</v>
      </c>
      <c r="R79" s="105">
        <f t="shared" si="10"/>
        <v>84110</v>
      </c>
      <c r="U79" s="110">
        <f t="shared" si="14"/>
        <v>0</v>
      </c>
    </row>
    <row r="80" spans="1:21" ht="18.75" customHeight="1">
      <c r="A80" s="337"/>
      <c r="B80" s="336"/>
      <c r="C80" s="119" t="s">
        <v>14</v>
      </c>
      <c r="D80" s="120" t="s">
        <v>285</v>
      </c>
      <c r="E80" s="121">
        <f t="shared" si="17"/>
        <v>0</v>
      </c>
      <c r="F80" s="122">
        <f t="shared" si="17"/>
        <v>0</v>
      </c>
      <c r="G80" s="121">
        <f t="shared" si="17"/>
        <v>0</v>
      </c>
      <c r="H80" s="121">
        <f t="shared" si="17"/>
        <v>0</v>
      </c>
      <c r="I80" s="122">
        <f t="shared" si="17"/>
        <v>0</v>
      </c>
      <c r="J80" s="121">
        <f t="shared" si="17"/>
        <v>0</v>
      </c>
      <c r="K80" s="121">
        <f t="shared" si="17"/>
        <v>0</v>
      </c>
      <c r="L80" s="121">
        <f t="shared" si="17"/>
        <v>0</v>
      </c>
      <c r="M80" s="122">
        <f t="shared" si="17"/>
        <v>0</v>
      </c>
      <c r="N80" s="121">
        <f t="shared" si="17"/>
        <v>0</v>
      </c>
      <c r="O80" s="122">
        <f t="shared" si="17"/>
        <v>0</v>
      </c>
      <c r="P80" s="121">
        <f t="shared" si="17"/>
        <v>62811</v>
      </c>
      <c r="Q80" s="122">
        <f t="shared" si="17"/>
        <v>0</v>
      </c>
      <c r="R80" s="123">
        <f t="shared" si="10"/>
        <v>62811</v>
      </c>
      <c r="U80" s="110" t="e">
        <f t="shared" si="14"/>
        <v>#VALUE!</v>
      </c>
    </row>
    <row r="81" spans="1:21" ht="18.75" customHeight="1">
      <c r="A81" s="371"/>
      <c r="B81" s="370" t="s">
        <v>283</v>
      </c>
      <c r="C81" s="118" t="s">
        <v>0</v>
      </c>
      <c r="D81" s="105">
        <v>84110</v>
      </c>
      <c r="E81" s="106">
        <v>0</v>
      </c>
      <c r="F81" s="107">
        <v>0</v>
      </c>
      <c r="G81" s="106">
        <v>0</v>
      </c>
      <c r="H81" s="106">
        <v>0</v>
      </c>
      <c r="I81" s="107">
        <v>0</v>
      </c>
      <c r="J81" s="106">
        <v>0</v>
      </c>
      <c r="K81" s="106">
        <v>0</v>
      </c>
      <c r="L81" s="106">
        <v>0</v>
      </c>
      <c r="M81" s="107">
        <v>0</v>
      </c>
      <c r="N81" s="106">
        <v>0</v>
      </c>
      <c r="O81" s="107">
        <v>0</v>
      </c>
      <c r="P81" s="106">
        <v>84110</v>
      </c>
      <c r="Q81" s="107">
        <v>0</v>
      </c>
      <c r="R81" s="105">
        <f t="shared" si="10"/>
        <v>84110</v>
      </c>
      <c r="U81" s="110">
        <f t="shared" si="14"/>
        <v>0</v>
      </c>
    </row>
    <row r="82" spans="1:21" ht="18.75" customHeight="1">
      <c r="A82" s="376"/>
      <c r="B82" s="370"/>
      <c r="C82" s="127" t="s">
        <v>14</v>
      </c>
      <c r="D82" s="128" t="s">
        <v>285</v>
      </c>
      <c r="E82" s="129">
        <v>0</v>
      </c>
      <c r="F82" s="130">
        <v>0</v>
      </c>
      <c r="G82" s="129">
        <v>0</v>
      </c>
      <c r="H82" s="129">
        <v>0</v>
      </c>
      <c r="I82" s="130">
        <v>0</v>
      </c>
      <c r="J82" s="129">
        <v>0</v>
      </c>
      <c r="K82" s="129">
        <v>0</v>
      </c>
      <c r="L82" s="129">
        <v>0</v>
      </c>
      <c r="M82" s="130">
        <v>0</v>
      </c>
      <c r="N82" s="129">
        <v>0</v>
      </c>
      <c r="O82" s="130">
        <v>0</v>
      </c>
      <c r="P82" s="129">
        <v>62811</v>
      </c>
      <c r="Q82" s="130">
        <v>0</v>
      </c>
      <c r="R82" s="128">
        <f t="shared" si="10"/>
        <v>62811</v>
      </c>
      <c r="U82" s="110" t="e">
        <f t="shared" si="14"/>
        <v>#VALUE!</v>
      </c>
    </row>
    <row r="83" spans="1:21" ht="18.75" customHeight="1">
      <c r="A83" s="335" t="s">
        <v>77</v>
      </c>
      <c r="B83" s="336"/>
      <c r="C83" s="118" t="s">
        <v>0</v>
      </c>
      <c r="D83" s="105">
        <f aca="true" t="shared" si="18" ref="D83:Q84">SUM(D85,D87)</f>
        <v>144769</v>
      </c>
      <c r="E83" s="106">
        <f t="shared" si="18"/>
        <v>318</v>
      </c>
      <c r="F83" s="106">
        <f t="shared" si="18"/>
        <v>2404</v>
      </c>
      <c r="G83" s="106">
        <f t="shared" si="18"/>
        <v>6585</v>
      </c>
      <c r="H83" s="106">
        <f t="shared" si="18"/>
        <v>4269</v>
      </c>
      <c r="I83" s="106">
        <f t="shared" si="18"/>
        <v>3059</v>
      </c>
      <c r="J83" s="106">
        <f t="shared" si="18"/>
        <v>5366</v>
      </c>
      <c r="K83" s="106">
        <f t="shared" si="18"/>
        <v>6137</v>
      </c>
      <c r="L83" s="106">
        <f t="shared" si="18"/>
        <v>7733</v>
      </c>
      <c r="M83" s="106">
        <f t="shared" si="18"/>
        <v>8048</v>
      </c>
      <c r="N83" s="106">
        <f t="shared" si="18"/>
        <v>6879</v>
      </c>
      <c r="O83" s="106">
        <f t="shared" si="18"/>
        <v>16330</v>
      </c>
      <c r="P83" s="106">
        <f t="shared" si="18"/>
        <v>27470</v>
      </c>
      <c r="Q83" s="106">
        <f t="shared" si="18"/>
        <v>50171</v>
      </c>
      <c r="R83" s="152">
        <f t="shared" si="10"/>
        <v>144769</v>
      </c>
      <c r="U83" s="110">
        <f t="shared" si="14"/>
        <v>0</v>
      </c>
    </row>
    <row r="84" spans="1:21" ht="18.75" customHeight="1">
      <c r="A84" s="337"/>
      <c r="B84" s="336"/>
      <c r="C84" s="119" t="s">
        <v>14</v>
      </c>
      <c r="D84" s="120" t="s">
        <v>285</v>
      </c>
      <c r="E84" s="121">
        <f t="shared" si="18"/>
        <v>176</v>
      </c>
      <c r="F84" s="122">
        <f t="shared" si="18"/>
        <v>1754</v>
      </c>
      <c r="G84" s="121">
        <f t="shared" si="18"/>
        <v>2134</v>
      </c>
      <c r="H84" s="121">
        <f t="shared" si="18"/>
        <v>1860</v>
      </c>
      <c r="I84" s="122">
        <f t="shared" si="18"/>
        <v>2761</v>
      </c>
      <c r="J84" s="121">
        <f t="shared" si="18"/>
        <v>1499</v>
      </c>
      <c r="K84" s="121">
        <f t="shared" si="18"/>
        <v>2925</v>
      </c>
      <c r="L84" s="121">
        <f t="shared" si="18"/>
        <v>3662</v>
      </c>
      <c r="M84" s="122">
        <f t="shared" si="18"/>
        <v>2861</v>
      </c>
      <c r="N84" s="121">
        <f t="shared" si="18"/>
        <v>6498</v>
      </c>
      <c r="O84" s="122">
        <f t="shared" si="18"/>
        <v>8235</v>
      </c>
      <c r="P84" s="121">
        <f t="shared" si="18"/>
        <v>22894</v>
      </c>
      <c r="Q84" s="122">
        <f t="shared" si="18"/>
        <v>71670</v>
      </c>
      <c r="R84" s="123">
        <f t="shared" si="10"/>
        <v>128929</v>
      </c>
      <c r="U84" s="110" t="e">
        <f t="shared" si="14"/>
        <v>#VALUE!</v>
      </c>
    </row>
    <row r="85" spans="1:21" ht="18.75" customHeight="1">
      <c r="A85" s="352"/>
      <c r="B85" s="351" t="s">
        <v>290</v>
      </c>
      <c r="C85" s="118" t="s">
        <v>0</v>
      </c>
      <c r="D85" s="105">
        <v>92093</v>
      </c>
      <c r="E85" s="106">
        <v>140</v>
      </c>
      <c r="F85" s="107">
        <v>1587</v>
      </c>
      <c r="G85" s="106">
        <v>3351</v>
      </c>
      <c r="H85" s="106">
        <v>2349</v>
      </c>
      <c r="I85" s="107">
        <v>1698</v>
      </c>
      <c r="J85" s="106">
        <v>4058</v>
      </c>
      <c r="K85" s="106">
        <v>2543</v>
      </c>
      <c r="L85" s="106">
        <v>2436</v>
      </c>
      <c r="M85" s="107">
        <v>4488</v>
      </c>
      <c r="N85" s="106">
        <v>2212</v>
      </c>
      <c r="O85" s="107">
        <v>4280</v>
      </c>
      <c r="P85" s="106">
        <v>22655</v>
      </c>
      <c r="Q85" s="107">
        <v>40296</v>
      </c>
      <c r="R85" s="105">
        <f t="shared" si="10"/>
        <v>92093</v>
      </c>
      <c r="U85" s="110">
        <f t="shared" si="14"/>
        <v>0</v>
      </c>
    </row>
    <row r="86" spans="1:21" ht="18.75" customHeight="1">
      <c r="A86" s="352"/>
      <c r="B86" s="356"/>
      <c r="C86" s="127" t="s">
        <v>14</v>
      </c>
      <c r="D86" s="128" t="s">
        <v>285</v>
      </c>
      <c r="E86" s="129">
        <v>176</v>
      </c>
      <c r="F86" s="130">
        <v>1707</v>
      </c>
      <c r="G86" s="129">
        <v>1781</v>
      </c>
      <c r="H86" s="129">
        <v>1183</v>
      </c>
      <c r="I86" s="130">
        <v>1984</v>
      </c>
      <c r="J86" s="129">
        <v>1297</v>
      </c>
      <c r="K86" s="129">
        <v>1090</v>
      </c>
      <c r="L86" s="129">
        <v>2423</v>
      </c>
      <c r="M86" s="130">
        <v>1066</v>
      </c>
      <c r="N86" s="129">
        <v>2298</v>
      </c>
      <c r="O86" s="130">
        <v>3497</v>
      </c>
      <c r="P86" s="129">
        <v>13656</v>
      </c>
      <c r="Q86" s="130">
        <v>53479</v>
      </c>
      <c r="R86" s="128">
        <f t="shared" si="10"/>
        <v>85637</v>
      </c>
      <c r="U86" s="110" t="e">
        <f t="shared" si="14"/>
        <v>#VALUE!</v>
      </c>
    </row>
    <row r="87" spans="1:21" ht="18.75" customHeight="1">
      <c r="A87" s="352"/>
      <c r="B87" s="351" t="s">
        <v>382</v>
      </c>
      <c r="C87" s="118" t="s">
        <v>0</v>
      </c>
      <c r="D87" s="105">
        <v>52676</v>
      </c>
      <c r="E87" s="106">
        <v>178</v>
      </c>
      <c r="F87" s="107">
        <v>817</v>
      </c>
      <c r="G87" s="106">
        <v>3234</v>
      </c>
      <c r="H87" s="106">
        <v>1920</v>
      </c>
      <c r="I87" s="107">
        <v>1361</v>
      </c>
      <c r="J87" s="106">
        <v>1308</v>
      </c>
      <c r="K87" s="106">
        <v>3594</v>
      </c>
      <c r="L87" s="106">
        <v>5297</v>
      </c>
      <c r="M87" s="107">
        <v>3560</v>
      </c>
      <c r="N87" s="106">
        <v>4667</v>
      </c>
      <c r="O87" s="107">
        <v>12050</v>
      </c>
      <c r="P87" s="106">
        <v>4815</v>
      </c>
      <c r="Q87" s="107">
        <v>9875</v>
      </c>
      <c r="R87" s="105">
        <f aca="true" t="shared" si="19" ref="R87:R118">SUM(E87:Q87)</f>
        <v>52676</v>
      </c>
      <c r="U87" s="110">
        <f t="shared" si="14"/>
        <v>0</v>
      </c>
    </row>
    <row r="88" spans="1:21" ht="18.75" customHeight="1">
      <c r="A88" s="353"/>
      <c r="B88" s="356"/>
      <c r="C88" s="119" t="s">
        <v>14</v>
      </c>
      <c r="D88" s="120" t="s">
        <v>285</v>
      </c>
      <c r="E88" s="121"/>
      <c r="F88" s="122">
        <v>47</v>
      </c>
      <c r="G88" s="121">
        <v>353</v>
      </c>
      <c r="H88" s="121">
        <v>677</v>
      </c>
      <c r="I88" s="122">
        <v>777</v>
      </c>
      <c r="J88" s="121">
        <v>202</v>
      </c>
      <c r="K88" s="121">
        <v>1835</v>
      </c>
      <c r="L88" s="121">
        <v>1239</v>
      </c>
      <c r="M88" s="122">
        <v>1795</v>
      </c>
      <c r="N88" s="121">
        <v>4200</v>
      </c>
      <c r="O88" s="122">
        <v>4738</v>
      </c>
      <c r="P88" s="121">
        <v>9238</v>
      </c>
      <c r="Q88" s="122">
        <v>18191</v>
      </c>
      <c r="R88" s="123">
        <f t="shared" si="19"/>
        <v>43292</v>
      </c>
      <c r="U88" s="110" t="e">
        <f t="shared" si="14"/>
        <v>#VALUE!</v>
      </c>
    </row>
    <row r="89" spans="1:21" ht="18.75" customHeight="1">
      <c r="A89" s="335" t="s">
        <v>124</v>
      </c>
      <c r="B89" s="336"/>
      <c r="C89" s="118" t="s">
        <v>0</v>
      </c>
      <c r="D89" s="105">
        <f aca="true" t="shared" si="20" ref="D89:Q90">SUM(D91,D93,D95,D97,D99)</f>
        <v>684144</v>
      </c>
      <c r="E89" s="106">
        <f t="shared" si="20"/>
        <v>13346</v>
      </c>
      <c r="F89" s="107">
        <f t="shared" si="20"/>
        <v>13482</v>
      </c>
      <c r="G89" s="106">
        <f t="shared" si="20"/>
        <v>52312</v>
      </c>
      <c r="H89" s="106">
        <f t="shared" si="20"/>
        <v>17787</v>
      </c>
      <c r="I89" s="107">
        <f t="shared" si="20"/>
        <v>27959</v>
      </c>
      <c r="J89" s="106">
        <f t="shared" si="20"/>
        <v>27762</v>
      </c>
      <c r="K89" s="106">
        <f t="shared" si="20"/>
        <v>16235</v>
      </c>
      <c r="L89" s="106">
        <f t="shared" si="20"/>
        <v>13800</v>
      </c>
      <c r="M89" s="107">
        <f t="shared" si="20"/>
        <v>79781</v>
      </c>
      <c r="N89" s="106">
        <f t="shared" si="20"/>
        <v>18163</v>
      </c>
      <c r="O89" s="107">
        <f t="shared" si="20"/>
        <v>26482</v>
      </c>
      <c r="P89" s="106">
        <f t="shared" si="20"/>
        <v>79404</v>
      </c>
      <c r="Q89" s="107">
        <f t="shared" si="20"/>
        <v>297631</v>
      </c>
      <c r="R89" s="105">
        <f t="shared" si="19"/>
        <v>684144</v>
      </c>
      <c r="U89" s="110">
        <f t="shared" si="14"/>
        <v>0</v>
      </c>
    </row>
    <row r="90" spans="1:21" ht="18.75" customHeight="1">
      <c r="A90" s="337"/>
      <c r="B90" s="336"/>
      <c r="C90" s="119" t="s">
        <v>14</v>
      </c>
      <c r="D90" s="120" t="s">
        <v>285</v>
      </c>
      <c r="E90" s="121">
        <f t="shared" si="20"/>
        <v>8108</v>
      </c>
      <c r="F90" s="122">
        <f t="shared" si="20"/>
        <v>779</v>
      </c>
      <c r="G90" s="121">
        <f t="shared" si="20"/>
        <v>16263</v>
      </c>
      <c r="H90" s="121">
        <f t="shared" si="20"/>
        <v>16317</v>
      </c>
      <c r="I90" s="122">
        <f t="shared" si="20"/>
        <v>26238</v>
      </c>
      <c r="J90" s="121">
        <f t="shared" si="20"/>
        <v>33980</v>
      </c>
      <c r="K90" s="121">
        <f t="shared" si="20"/>
        <v>16174</v>
      </c>
      <c r="L90" s="121">
        <f t="shared" si="20"/>
        <v>34110</v>
      </c>
      <c r="M90" s="122">
        <f t="shared" si="20"/>
        <v>25046</v>
      </c>
      <c r="N90" s="121">
        <f t="shared" si="20"/>
        <v>63136</v>
      </c>
      <c r="O90" s="122">
        <f t="shared" si="20"/>
        <v>22971</v>
      </c>
      <c r="P90" s="121">
        <f t="shared" si="20"/>
        <v>39325</v>
      </c>
      <c r="Q90" s="122">
        <f t="shared" si="20"/>
        <v>292319</v>
      </c>
      <c r="R90" s="123">
        <f t="shared" si="19"/>
        <v>594766</v>
      </c>
      <c r="U90" s="110" t="e">
        <f t="shared" si="14"/>
        <v>#VALUE!</v>
      </c>
    </row>
    <row r="91" spans="1:21" ht="18.75" customHeight="1">
      <c r="A91" s="354"/>
      <c r="B91" s="346" t="s">
        <v>47</v>
      </c>
      <c r="C91" s="118" t="s">
        <v>0</v>
      </c>
      <c r="D91" s="105">
        <v>94747</v>
      </c>
      <c r="E91" s="106">
        <v>0</v>
      </c>
      <c r="F91" s="107">
        <v>3442</v>
      </c>
      <c r="G91" s="106">
        <v>3439</v>
      </c>
      <c r="H91" s="106">
        <v>3439</v>
      </c>
      <c r="I91" s="107">
        <v>3442</v>
      </c>
      <c r="J91" s="106">
        <v>3439</v>
      </c>
      <c r="K91" s="106">
        <v>3439</v>
      </c>
      <c r="L91" s="106">
        <v>3440</v>
      </c>
      <c r="M91" s="107">
        <v>61771</v>
      </c>
      <c r="N91" s="106">
        <v>2224</v>
      </c>
      <c r="O91" s="107">
        <v>2224</v>
      </c>
      <c r="P91" s="106">
        <v>2224</v>
      </c>
      <c r="Q91" s="107">
        <v>2224</v>
      </c>
      <c r="R91" s="105">
        <f t="shared" si="19"/>
        <v>94747</v>
      </c>
      <c r="U91" s="110">
        <f t="shared" si="14"/>
        <v>0</v>
      </c>
    </row>
    <row r="92" spans="1:21" ht="18.75" customHeight="1">
      <c r="A92" s="354"/>
      <c r="B92" s="346"/>
      <c r="C92" s="119" t="s">
        <v>14</v>
      </c>
      <c r="D92" s="120" t="s">
        <v>285</v>
      </c>
      <c r="E92" s="121"/>
      <c r="F92" s="122"/>
      <c r="G92" s="121"/>
      <c r="H92" s="121">
        <v>4918</v>
      </c>
      <c r="I92" s="122">
        <v>8525</v>
      </c>
      <c r="J92" s="121">
        <v>557</v>
      </c>
      <c r="K92" s="121">
        <v>3267</v>
      </c>
      <c r="L92" s="121">
        <v>3478</v>
      </c>
      <c r="M92" s="122">
        <v>2330</v>
      </c>
      <c r="N92" s="121">
        <v>43180</v>
      </c>
      <c r="O92" s="122">
        <v>2800</v>
      </c>
      <c r="P92" s="121">
        <v>446</v>
      </c>
      <c r="Q92" s="122">
        <v>15551</v>
      </c>
      <c r="R92" s="123">
        <f t="shared" si="19"/>
        <v>85052</v>
      </c>
      <c r="U92" s="110" t="e">
        <f t="shared" si="14"/>
        <v>#VALUE!</v>
      </c>
    </row>
    <row r="93" spans="1:21" ht="18.75" customHeight="1">
      <c r="A93" s="354"/>
      <c r="B93" s="351" t="s">
        <v>128</v>
      </c>
      <c r="C93" s="118" t="s">
        <v>0</v>
      </c>
      <c r="D93" s="105">
        <v>359168</v>
      </c>
      <c r="E93" s="106">
        <v>433</v>
      </c>
      <c r="F93" s="107">
        <v>6405</v>
      </c>
      <c r="G93" s="106">
        <v>44640</v>
      </c>
      <c r="H93" s="106">
        <v>7534</v>
      </c>
      <c r="I93" s="107">
        <v>17703</v>
      </c>
      <c r="J93" s="106">
        <v>16808</v>
      </c>
      <c r="K93" s="106">
        <v>5982</v>
      </c>
      <c r="L93" s="106">
        <v>3546</v>
      </c>
      <c r="M93" s="107">
        <v>9369</v>
      </c>
      <c r="N93" s="106">
        <v>8388</v>
      </c>
      <c r="O93" s="107">
        <v>16709</v>
      </c>
      <c r="P93" s="106">
        <v>69630</v>
      </c>
      <c r="Q93" s="107">
        <v>152021</v>
      </c>
      <c r="R93" s="105">
        <f t="shared" si="19"/>
        <v>359168</v>
      </c>
      <c r="U93" s="110">
        <f t="shared" si="14"/>
        <v>0</v>
      </c>
    </row>
    <row r="94" spans="1:21" ht="18.75" customHeight="1">
      <c r="A94" s="354"/>
      <c r="B94" s="367"/>
      <c r="C94" s="134" t="s">
        <v>14</v>
      </c>
      <c r="D94" s="123" t="s">
        <v>285</v>
      </c>
      <c r="E94" s="132">
        <v>64</v>
      </c>
      <c r="F94" s="133">
        <v>417</v>
      </c>
      <c r="G94" s="132">
        <v>10466</v>
      </c>
      <c r="H94" s="132">
        <v>8864</v>
      </c>
      <c r="I94" s="133">
        <v>13446</v>
      </c>
      <c r="J94" s="132">
        <v>27368</v>
      </c>
      <c r="K94" s="132">
        <v>11318</v>
      </c>
      <c r="L94" s="132">
        <v>18086</v>
      </c>
      <c r="M94" s="133">
        <v>6487</v>
      </c>
      <c r="N94" s="132">
        <v>13960</v>
      </c>
      <c r="O94" s="133">
        <v>16884</v>
      </c>
      <c r="P94" s="132">
        <v>27481</v>
      </c>
      <c r="Q94" s="133">
        <v>138361</v>
      </c>
      <c r="R94" s="123">
        <f t="shared" si="19"/>
        <v>293202</v>
      </c>
      <c r="U94" s="110" t="e">
        <f t="shared" si="14"/>
        <v>#VALUE!</v>
      </c>
    </row>
    <row r="95" spans="1:21" ht="18.75" customHeight="1">
      <c r="A95" s="354"/>
      <c r="B95" s="346" t="s">
        <v>132</v>
      </c>
      <c r="C95" s="118" t="s">
        <v>0</v>
      </c>
      <c r="D95" s="187">
        <v>137900</v>
      </c>
      <c r="E95" s="188">
        <v>0</v>
      </c>
      <c r="F95" s="189">
        <v>0</v>
      </c>
      <c r="G95" s="188">
        <v>600</v>
      </c>
      <c r="H95" s="188">
        <v>0</v>
      </c>
      <c r="I95" s="189">
        <v>0</v>
      </c>
      <c r="J95" s="188">
        <v>700</v>
      </c>
      <c r="K95" s="188">
        <v>0</v>
      </c>
      <c r="L95" s="188">
        <v>0</v>
      </c>
      <c r="M95" s="189">
        <v>700</v>
      </c>
      <c r="N95" s="188">
        <v>0</v>
      </c>
      <c r="O95" s="189">
        <v>0</v>
      </c>
      <c r="P95" s="188">
        <v>0</v>
      </c>
      <c r="Q95" s="189">
        <v>135900</v>
      </c>
      <c r="R95" s="105">
        <f t="shared" si="19"/>
        <v>137900</v>
      </c>
      <c r="U95" s="110">
        <f t="shared" si="14"/>
        <v>0</v>
      </c>
    </row>
    <row r="96" spans="1:21" ht="18.75" customHeight="1">
      <c r="A96" s="354"/>
      <c r="B96" s="346"/>
      <c r="C96" s="119" t="s">
        <v>14</v>
      </c>
      <c r="D96" s="120" t="s">
        <v>285</v>
      </c>
      <c r="E96" s="121"/>
      <c r="F96" s="122"/>
      <c r="G96" s="121"/>
      <c r="H96" s="121"/>
      <c r="I96" s="122">
        <v>55</v>
      </c>
      <c r="J96" s="121"/>
      <c r="K96" s="121"/>
      <c r="L96" s="121"/>
      <c r="M96" s="122"/>
      <c r="N96" s="121"/>
      <c r="O96" s="122"/>
      <c r="P96" s="121">
        <v>70</v>
      </c>
      <c r="Q96" s="122">
        <v>131741</v>
      </c>
      <c r="R96" s="123">
        <f t="shared" si="19"/>
        <v>131866</v>
      </c>
      <c r="U96" s="110" t="e">
        <f t="shared" si="14"/>
        <v>#VALUE!</v>
      </c>
    </row>
    <row r="97" spans="1:21" ht="18.75" customHeight="1">
      <c r="A97" s="354"/>
      <c r="B97" s="351" t="s">
        <v>51</v>
      </c>
      <c r="C97" s="118" t="s">
        <v>0</v>
      </c>
      <c r="D97" s="105">
        <v>79473</v>
      </c>
      <c r="E97" s="106">
        <v>57</v>
      </c>
      <c r="F97" s="107">
        <v>3635</v>
      </c>
      <c r="G97" s="106">
        <v>3633</v>
      </c>
      <c r="H97" s="106">
        <v>6814</v>
      </c>
      <c r="I97" s="107">
        <v>6814</v>
      </c>
      <c r="J97" s="106">
        <v>6815</v>
      </c>
      <c r="K97" s="106">
        <v>6814</v>
      </c>
      <c r="L97" s="106">
        <v>6814</v>
      </c>
      <c r="M97" s="107">
        <v>7941</v>
      </c>
      <c r="N97" s="106">
        <v>7551</v>
      </c>
      <c r="O97" s="107">
        <v>7549</v>
      </c>
      <c r="P97" s="106">
        <v>7550</v>
      </c>
      <c r="Q97" s="107">
        <v>7486</v>
      </c>
      <c r="R97" s="105">
        <f t="shared" si="19"/>
        <v>79473</v>
      </c>
      <c r="U97" s="110">
        <f t="shared" si="14"/>
        <v>0</v>
      </c>
    </row>
    <row r="98" spans="1:21" ht="18.75" customHeight="1">
      <c r="A98" s="354"/>
      <c r="B98" s="367"/>
      <c r="C98" s="134" t="s">
        <v>14</v>
      </c>
      <c r="D98" s="123" t="s">
        <v>285</v>
      </c>
      <c r="E98" s="132">
        <v>0</v>
      </c>
      <c r="F98" s="133">
        <v>362</v>
      </c>
      <c r="G98" s="132">
        <v>5797</v>
      </c>
      <c r="H98" s="132">
        <v>1660</v>
      </c>
      <c r="I98" s="133">
        <v>4212</v>
      </c>
      <c r="J98" s="132">
        <v>6055</v>
      </c>
      <c r="K98" s="132">
        <v>1589</v>
      </c>
      <c r="L98" s="132">
        <v>12546</v>
      </c>
      <c r="M98" s="133">
        <v>16229</v>
      </c>
      <c r="N98" s="132">
        <v>5996</v>
      </c>
      <c r="O98" s="133">
        <v>3287</v>
      </c>
      <c r="P98" s="132">
        <v>11328</v>
      </c>
      <c r="Q98" s="133">
        <v>6666</v>
      </c>
      <c r="R98" s="123">
        <f t="shared" si="19"/>
        <v>75727</v>
      </c>
      <c r="U98" s="110" t="e">
        <f t="shared" si="14"/>
        <v>#VALUE!</v>
      </c>
    </row>
    <row r="99" spans="1:21" ht="18.75" customHeight="1">
      <c r="A99" s="375"/>
      <c r="B99" s="346" t="s">
        <v>143</v>
      </c>
      <c r="C99" s="118" t="s">
        <v>0</v>
      </c>
      <c r="D99" s="187">
        <v>12856</v>
      </c>
      <c r="E99" s="188">
        <v>12856</v>
      </c>
      <c r="F99" s="189">
        <v>0</v>
      </c>
      <c r="G99" s="188">
        <v>0</v>
      </c>
      <c r="H99" s="188">
        <v>0</v>
      </c>
      <c r="I99" s="189">
        <v>0</v>
      </c>
      <c r="J99" s="188">
        <v>0</v>
      </c>
      <c r="K99" s="188">
        <v>0</v>
      </c>
      <c r="L99" s="188">
        <v>0</v>
      </c>
      <c r="M99" s="189">
        <v>0</v>
      </c>
      <c r="N99" s="188">
        <v>0</v>
      </c>
      <c r="O99" s="189">
        <v>0</v>
      </c>
      <c r="P99" s="188">
        <v>0</v>
      </c>
      <c r="Q99" s="189">
        <v>0</v>
      </c>
      <c r="R99" s="105">
        <f t="shared" si="19"/>
        <v>12856</v>
      </c>
      <c r="U99" s="110">
        <f aca="true" t="shared" si="21" ref="U99:U134">D99-R99</f>
        <v>0</v>
      </c>
    </row>
    <row r="100" spans="1:21" ht="18.75" customHeight="1">
      <c r="A100" s="369"/>
      <c r="B100" s="346"/>
      <c r="C100" s="119" t="s">
        <v>14</v>
      </c>
      <c r="D100" s="120" t="s">
        <v>285</v>
      </c>
      <c r="E100" s="121">
        <v>8044</v>
      </c>
      <c r="F100" s="122"/>
      <c r="G100" s="121"/>
      <c r="H100" s="121">
        <v>875</v>
      </c>
      <c r="I100" s="122"/>
      <c r="J100" s="121"/>
      <c r="K100" s="121"/>
      <c r="L100" s="121"/>
      <c r="M100" s="122"/>
      <c r="N100" s="121"/>
      <c r="O100" s="122"/>
      <c r="P100" s="121"/>
      <c r="Q100" s="122"/>
      <c r="R100" s="123">
        <f t="shared" si="19"/>
        <v>8919</v>
      </c>
      <c r="U100" s="110" t="e">
        <f t="shared" si="21"/>
        <v>#VALUE!</v>
      </c>
    </row>
    <row r="101" spans="1:21" ht="18.75" customHeight="1">
      <c r="A101" s="335" t="s">
        <v>81</v>
      </c>
      <c r="B101" s="336"/>
      <c r="C101" s="118" t="s">
        <v>0</v>
      </c>
      <c r="D101" s="105">
        <f>SUM(D103)</f>
        <v>392811</v>
      </c>
      <c r="E101" s="106">
        <f aca="true" t="shared" si="22" ref="E101:Q102">SUM(E103)</f>
        <v>2266</v>
      </c>
      <c r="F101" s="107">
        <f t="shared" si="22"/>
        <v>2266</v>
      </c>
      <c r="G101" s="106">
        <f t="shared" si="22"/>
        <v>2266</v>
      </c>
      <c r="H101" s="106">
        <f t="shared" si="22"/>
        <v>2266</v>
      </c>
      <c r="I101" s="107">
        <f t="shared" si="22"/>
        <v>2266</v>
      </c>
      <c r="J101" s="106">
        <f t="shared" si="22"/>
        <v>2266</v>
      </c>
      <c r="K101" s="106">
        <f t="shared" si="22"/>
        <v>2266</v>
      </c>
      <c r="L101" s="106">
        <f t="shared" si="22"/>
        <v>2266</v>
      </c>
      <c r="M101" s="107">
        <f t="shared" si="22"/>
        <v>2266</v>
      </c>
      <c r="N101" s="106">
        <f t="shared" si="22"/>
        <v>2266</v>
      </c>
      <c r="O101" s="107">
        <f t="shared" si="22"/>
        <v>2266</v>
      </c>
      <c r="P101" s="106">
        <f>SUM(P103)</f>
        <v>365619</v>
      </c>
      <c r="Q101" s="107">
        <f t="shared" si="22"/>
        <v>2266</v>
      </c>
      <c r="R101" s="152">
        <f>SUM(E101:Q101)</f>
        <v>392811</v>
      </c>
      <c r="U101" s="110">
        <f t="shared" si="21"/>
        <v>0</v>
      </c>
    </row>
    <row r="102" spans="1:21" ht="18.75" customHeight="1">
      <c r="A102" s="337"/>
      <c r="B102" s="336"/>
      <c r="C102" s="119" t="s">
        <v>14</v>
      </c>
      <c r="D102" s="120" t="s">
        <v>285</v>
      </c>
      <c r="E102" s="121">
        <f t="shared" si="22"/>
        <v>0</v>
      </c>
      <c r="F102" s="122">
        <f t="shared" si="22"/>
        <v>18</v>
      </c>
      <c r="G102" s="121">
        <f t="shared" si="22"/>
        <v>120</v>
      </c>
      <c r="H102" s="121">
        <f t="shared" si="22"/>
        <v>182</v>
      </c>
      <c r="I102" s="122">
        <f t="shared" si="22"/>
        <v>9767</v>
      </c>
      <c r="J102" s="121">
        <f t="shared" si="22"/>
        <v>1219</v>
      </c>
      <c r="K102" s="121">
        <f t="shared" si="22"/>
        <v>1788</v>
      </c>
      <c r="L102" s="121">
        <f t="shared" si="22"/>
        <v>4658</v>
      </c>
      <c r="M102" s="122">
        <f t="shared" si="22"/>
        <v>2053</v>
      </c>
      <c r="N102" s="121">
        <f t="shared" si="22"/>
        <v>3627</v>
      </c>
      <c r="O102" s="122">
        <f t="shared" si="22"/>
        <v>1757</v>
      </c>
      <c r="P102" s="121">
        <f t="shared" si="22"/>
        <v>14406</v>
      </c>
      <c r="Q102" s="122">
        <f t="shared" si="22"/>
        <v>341457</v>
      </c>
      <c r="R102" s="123">
        <f t="shared" si="19"/>
        <v>381052</v>
      </c>
      <c r="U102" s="110" t="e">
        <f t="shared" si="21"/>
        <v>#VALUE!</v>
      </c>
    </row>
    <row r="103" spans="1:21" ht="18.75" customHeight="1">
      <c r="A103" s="371"/>
      <c r="B103" s="346" t="s">
        <v>383</v>
      </c>
      <c r="C103" s="118" t="s">
        <v>0</v>
      </c>
      <c r="D103" s="105">
        <v>392811</v>
      </c>
      <c r="E103" s="106">
        <v>2266</v>
      </c>
      <c r="F103" s="107">
        <v>2266</v>
      </c>
      <c r="G103" s="106">
        <v>2266</v>
      </c>
      <c r="H103" s="106">
        <v>2266</v>
      </c>
      <c r="I103" s="107">
        <v>2266</v>
      </c>
      <c r="J103" s="106">
        <v>2266</v>
      </c>
      <c r="K103" s="106">
        <v>2266</v>
      </c>
      <c r="L103" s="106">
        <v>2266</v>
      </c>
      <c r="M103" s="107">
        <v>2266</v>
      </c>
      <c r="N103" s="106">
        <v>2266</v>
      </c>
      <c r="O103" s="107">
        <v>2266</v>
      </c>
      <c r="P103" s="106">
        <v>365619</v>
      </c>
      <c r="Q103" s="107">
        <v>2266</v>
      </c>
      <c r="R103" s="105">
        <f t="shared" si="19"/>
        <v>392811</v>
      </c>
      <c r="U103" s="110">
        <f t="shared" si="21"/>
        <v>0</v>
      </c>
    </row>
    <row r="104" spans="1:21" ht="18.75" customHeight="1">
      <c r="A104" s="372"/>
      <c r="B104" s="346"/>
      <c r="C104" s="119" t="s">
        <v>14</v>
      </c>
      <c r="D104" s="120" t="s">
        <v>285</v>
      </c>
      <c r="E104" s="121"/>
      <c r="F104" s="121">
        <v>18</v>
      </c>
      <c r="G104" s="121">
        <v>120</v>
      </c>
      <c r="H104" s="121">
        <v>182</v>
      </c>
      <c r="I104" s="121">
        <v>9767</v>
      </c>
      <c r="J104" s="121">
        <v>1219</v>
      </c>
      <c r="K104" s="121">
        <v>1788</v>
      </c>
      <c r="L104" s="121">
        <v>4658</v>
      </c>
      <c r="M104" s="121">
        <v>2053</v>
      </c>
      <c r="N104" s="121">
        <v>3627</v>
      </c>
      <c r="O104" s="121">
        <v>1757</v>
      </c>
      <c r="P104" s="121">
        <v>14406</v>
      </c>
      <c r="Q104" s="122">
        <v>341457</v>
      </c>
      <c r="R104" s="123">
        <f t="shared" si="19"/>
        <v>381052</v>
      </c>
      <c r="U104" s="110" t="e">
        <f t="shared" si="21"/>
        <v>#VALUE!</v>
      </c>
    </row>
    <row r="105" spans="1:21" ht="18.75" customHeight="1">
      <c r="A105" s="335" t="s">
        <v>125</v>
      </c>
      <c r="B105" s="336"/>
      <c r="C105" s="118" t="s">
        <v>0</v>
      </c>
      <c r="D105" s="105">
        <f aca="true" t="shared" si="23" ref="D105:Q106">SUM(D107,D111,D109)</f>
        <v>2768259</v>
      </c>
      <c r="E105" s="106">
        <f t="shared" si="23"/>
        <v>26507</v>
      </c>
      <c r="F105" s="107">
        <f t="shared" si="23"/>
        <v>70947</v>
      </c>
      <c r="G105" s="106">
        <f t="shared" si="23"/>
        <v>205242</v>
      </c>
      <c r="H105" s="106">
        <f t="shared" si="23"/>
        <v>129594</v>
      </c>
      <c r="I105" s="107">
        <f t="shared" si="23"/>
        <v>135343</v>
      </c>
      <c r="J105" s="106">
        <f t="shared" si="23"/>
        <v>128115</v>
      </c>
      <c r="K105" s="106">
        <f t="shared" si="23"/>
        <v>137360</v>
      </c>
      <c r="L105" s="106">
        <f t="shared" si="23"/>
        <v>136254</v>
      </c>
      <c r="M105" s="107">
        <f t="shared" si="23"/>
        <v>157739</v>
      </c>
      <c r="N105" s="106">
        <f t="shared" si="23"/>
        <v>137938</v>
      </c>
      <c r="O105" s="107">
        <f t="shared" si="23"/>
        <v>127411</v>
      </c>
      <c r="P105" s="106">
        <f t="shared" si="23"/>
        <v>193513</v>
      </c>
      <c r="Q105" s="107">
        <f t="shared" si="23"/>
        <v>1182296</v>
      </c>
      <c r="R105" s="105">
        <f t="shared" si="19"/>
        <v>2768259</v>
      </c>
      <c r="U105" s="110">
        <f t="shared" si="21"/>
        <v>0</v>
      </c>
    </row>
    <row r="106" spans="1:21" ht="18.75" customHeight="1">
      <c r="A106" s="337"/>
      <c r="B106" s="336"/>
      <c r="C106" s="119" t="s">
        <v>14</v>
      </c>
      <c r="D106" s="120" t="s">
        <v>285</v>
      </c>
      <c r="E106" s="121">
        <f t="shared" si="23"/>
        <v>440</v>
      </c>
      <c r="F106" s="122">
        <f t="shared" si="23"/>
        <v>3888</v>
      </c>
      <c r="G106" s="121">
        <f t="shared" si="23"/>
        <v>1135</v>
      </c>
      <c r="H106" s="121">
        <f t="shared" si="23"/>
        <v>4296</v>
      </c>
      <c r="I106" s="122">
        <f t="shared" si="23"/>
        <v>92700</v>
      </c>
      <c r="J106" s="121">
        <f t="shared" si="23"/>
        <v>57845</v>
      </c>
      <c r="K106" s="121">
        <f t="shared" si="23"/>
        <v>7013</v>
      </c>
      <c r="L106" s="121">
        <f t="shared" si="23"/>
        <v>63331</v>
      </c>
      <c r="M106" s="122">
        <f t="shared" si="23"/>
        <v>323818</v>
      </c>
      <c r="N106" s="121">
        <f t="shared" si="23"/>
        <v>111484</v>
      </c>
      <c r="O106" s="122">
        <f t="shared" si="23"/>
        <v>152497</v>
      </c>
      <c r="P106" s="121">
        <f t="shared" si="23"/>
        <v>89543</v>
      </c>
      <c r="Q106" s="122">
        <f t="shared" si="23"/>
        <v>1538877</v>
      </c>
      <c r="R106" s="123">
        <f t="shared" si="19"/>
        <v>2446867</v>
      </c>
      <c r="U106" s="110" t="e">
        <f t="shared" si="21"/>
        <v>#VALUE!</v>
      </c>
    </row>
    <row r="107" spans="1:21" ht="18.75" customHeight="1">
      <c r="A107" s="352"/>
      <c r="B107" s="346" t="s">
        <v>47</v>
      </c>
      <c r="C107" s="118" t="s">
        <v>96</v>
      </c>
      <c r="D107" s="187">
        <v>3149</v>
      </c>
      <c r="E107" s="188">
        <v>37</v>
      </c>
      <c r="F107" s="189">
        <v>127</v>
      </c>
      <c r="G107" s="188">
        <v>127</v>
      </c>
      <c r="H107" s="188">
        <v>259</v>
      </c>
      <c r="I107" s="189">
        <v>127</v>
      </c>
      <c r="J107" s="188">
        <v>127</v>
      </c>
      <c r="K107" s="188">
        <v>227</v>
      </c>
      <c r="L107" s="188">
        <v>127</v>
      </c>
      <c r="M107" s="189">
        <v>127</v>
      </c>
      <c r="N107" s="188">
        <v>127</v>
      </c>
      <c r="O107" s="189">
        <v>127</v>
      </c>
      <c r="P107" s="188">
        <v>120</v>
      </c>
      <c r="Q107" s="189">
        <v>1490</v>
      </c>
      <c r="R107" s="105">
        <f t="shared" si="19"/>
        <v>3149</v>
      </c>
      <c r="U107" s="110">
        <f t="shared" si="21"/>
        <v>0</v>
      </c>
    </row>
    <row r="108" spans="1:21" ht="18.75" customHeight="1">
      <c r="A108" s="352"/>
      <c r="B108" s="346"/>
      <c r="C108" s="119" t="s">
        <v>97</v>
      </c>
      <c r="D108" s="120" t="s">
        <v>285</v>
      </c>
      <c r="E108" s="121">
        <v>20</v>
      </c>
      <c r="F108" s="122">
        <v>87</v>
      </c>
      <c r="G108" s="121">
        <v>97</v>
      </c>
      <c r="H108" s="121">
        <v>117</v>
      </c>
      <c r="I108" s="122">
        <v>100</v>
      </c>
      <c r="J108" s="121">
        <v>91</v>
      </c>
      <c r="K108" s="121">
        <v>137</v>
      </c>
      <c r="L108" s="121">
        <v>87</v>
      </c>
      <c r="M108" s="122">
        <v>86</v>
      </c>
      <c r="N108" s="121">
        <v>116</v>
      </c>
      <c r="O108" s="122">
        <v>87</v>
      </c>
      <c r="P108" s="121">
        <v>91</v>
      </c>
      <c r="Q108" s="122">
        <v>1896</v>
      </c>
      <c r="R108" s="123">
        <f t="shared" si="19"/>
        <v>3012</v>
      </c>
      <c r="U108" s="110" t="e">
        <f t="shared" si="21"/>
        <v>#VALUE!</v>
      </c>
    </row>
    <row r="109" spans="1:21" ht="18.75" customHeight="1">
      <c r="A109" s="354"/>
      <c r="B109" s="351" t="s">
        <v>384</v>
      </c>
      <c r="C109" s="118" t="s">
        <v>96</v>
      </c>
      <c r="D109" s="187">
        <v>1125230</v>
      </c>
      <c r="E109" s="188">
        <v>20420</v>
      </c>
      <c r="F109" s="189">
        <v>0</v>
      </c>
      <c r="G109" s="188">
        <v>4995</v>
      </c>
      <c r="H109" s="188">
        <v>5195</v>
      </c>
      <c r="I109" s="189">
        <v>0</v>
      </c>
      <c r="J109" s="188">
        <v>0</v>
      </c>
      <c r="K109" s="188">
        <v>4995</v>
      </c>
      <c r="L109" s="188">
        <v>0</v>
      </c>
      <c r="M109" s="189">
        <v>0</v>
      </c>
      <c r="N109" s="188">
        <v>3515</v>
      </c>
      <c r="O109" s="189">
        <v>0</v>
      </c>
      <c r="P109" s="188">
        <v>66110</v>
      </c>
      <c r="Q109" s="189">
        <v>1020000</v>
      </c>
      <c r="R109" s="105">
        <f>SUM(E109:Q109)</f>
        <v>1125230</v>
      </c>
      <c r="U109" s="110">
        <f>D109-R109</f>
        <v>0</v>
      </c>
    </row>
    <row r="110" spans="1:21" ht="18.75" customHeight="1">
      <c r="A110" s="354"/>
      <c r="B110" s="356"/>
      <c r="C110" s="119" t="s">
        <v>97</v>
      </c>
      <c r="D110" s="120" t="s">
        <v>285</v>
      </c>
      <c r="E110" s="121">
        <v>420</v>
      </c>
      <c r="F110" s="122">
        <v>42</v>
      </c>
      <c r="G110" s="121">
        <v>160</v>
      </c>
      <c r="H110" s="121">
        <v>42</v>
      </c>
      <c r="I110" s="122">
        <v>4106</v>
      </c>
      <c r="J110" s="121">
        <v>1037</v>
      </c>
      <c r="K110" s="121">
        <v>123</v>
      </c>
      <c r="L110" s="121">
        <v>3431</v>
      </c>
      <c r="M110" s="122">
        <v>1127</v>
      </c>
      <c r="N110" s="121">
        <v>356</v>
      </c>
      <c r="O110" s="122">
        <v>3215</v>
      </c>
      <c r="P110" s="121">
        <v>1039</v>
      </c>
      <c r="Q110" s="122">
        <v>1096762</v>
      </c>
      <c r="R110" s="123">
        <f>SUM(E110:Q110)</f>
        <v>1111860</v>
      </c>
      <c r="U110" s="110" t="e">
        <f>D110-R110</f>
        <v>#VALUE!</v>
      </c>
    </row>
    <row r="111" spans="1:21" ht="18.75" customHeight="1">
      <c r="A111" s="354"/>
      <c r="B111" s="373" t="s">
        <v>129</v>
      </c>
      <c r="C111" s="118" t="s">
        <v>0</v>
      </c>
      <c r="D111" s="105">
        <v>1639880</v>
      </c>
      <c r="E111" s="106">
        <v>6050</v>
      </c>
      <c r="F111" s="107">
        <v>70820</v>
      </c>
      <c r="G111" s="106">
        <v>200120</v>
      </c>
      <c r="H111" s="106">
        <v>124140</v>
      </c>
      <c r="I111" s="107">
        <v>135216</v>
      </c>
      <c r="J111" s="106">
        <v>127988</v>
      </c>
      <c r="K111" s="106">
        <v>132138</v>
      </c>
      <c r="L111" s="106">
        <v>136127</v>
      </c>
      <c r="M111" s="107">
        <v>157612</v>
      </c>
      <c r="N111" s="106">
        <v>134296</v>
      </c>
      <c r="O111" s="107">
        <v>127284</v>
      </c>
      <c r="P111" s="106">
        <v>127283</v>
      </c>
      <c r="Q111" s="107">
        <v>160806</v>
      </c>
      <c r="R111" s="105">
        <f t="shared" si="19"/>
        <v>1639880</v>
      </c>
      <c r="U111" s="110">
        <f t="shared" si="21"/>
        <v>0</v>
      </c>
    </row>
    <row r="112" spans="1:21" ht="18.75" customHeight="1">
      <c r="A112" s="354"/>
      <c r="B112" s="607"/>
      <c r="C112" s="134" t="s">
        <v>14</v>
      </c>
      <c r="D112" s="123" t="s">
        <v>285</v>
      </c>
      <c r="E112" s="132">
        <v>0</v>
      </c>
      <c r="F112" s="133">
        <v>3759</v>
      </c>
      <c r="G112" s="132">
        <v>878</v>
      </c>
      <c r="H112" s="132">
        <v>4137</v>
      </c>
      <c r="I112" s="133">
        <v>88494</v>
      </c>
      <c r="J112" s="132">
        <v>56717</v>
      </c>
      <c r="K112" s="132">
        <v>6753</v>
      </c>
      <c r="L112" s="132">
        <v>59813</v>
      </c>
      <c r="M112" s="133">
        <v>322605</v>
      </c>
      <c r="N112" s="132">
        <v>111012</v>
      </c>
      <c r="O112" s="133">
        <v>149195</v>
      </c>
      <c r="P112" s="132">
        <v>88413</v>
      </c>
      <c r="Q112" s="133">
        <v>440219</v>
      </c>
      <c r="R112" s="123">
        <f t="shared" si="19"/>
        <v>1331995</v>
      </c>
      <c r="U112" s="110" t="e">
        <f t="shared" si="21"/>
        <v>#VALUE!</v>
      </c>
    </row>
    <row r="113" spans="1:21" ht="18.75" customHeight="1">
      <c r="A113" s="335" t="s">
        <v>65</v>
      </c>
      <c r="B113" s="336"/>
      <c r="C113" s="118" t="s">
        <v>0</v>
      </c>
      <c r="D113" s="105">
        <f aca="true" t="shared" si="24" ref="D113:Q114">SUM(D115,D117)</f>
        <v>519157</v>
      </c>
      <c r="E113" s="106">
        <f t="shared" si="24"/>
        <v>0</v>
      </c>
      <c r="F113" s="107">
        <f t="shared" si="24"/>
        <v>0</v>
      </c>
      <c r="G113" s="106">
        <f t="shared" si="24"/>
        <v>0</v>
      </c>
      <c r="H113" s="106">
        <f t="shared" si="24"/>
        <v>0</v>
      </c>
      <c r="I113" s="107">
        <f t="shared" si="24"/>
        <v>0</v>
      </c>
      <c r="J113" s="106">
        <f t="shared" si="24"/>
        <v>0</v>
      </c>
      <c r="K113" s="106">
        <f t="shared" si="24"/>
        <v>0</v>
      </c>
      <c r="L113" s="106">
        <f t="shared" si="24"/>
        <v>0</v>
      </c>
      <c r="M113" s="107">
        <f t="shared" si="24"/>
        <v>1</v>
      </c>
      <c r="N113" s="106">
        <f t="shared" si="24"/>
        <v>10000</v>
      </c>
      <c r="O113" s="107">
        <f t="shared" si="24"/>
        <v>620</v>
      </c>
      <c r="P113" s="106">
        <f t="shared" si="24"/>
        <v>479540</v>
      </c>
      <c r="Q113" s="107">
        <f t="shared" si="24"/>
        <v>28996</v>
      </c>
      <c r="R113" s="105">
        <f t="shared" si="19"/>
        <v>519157</v>
      </c>
      <c r="U113" s="110">
        <f t="shared" si="21"/>
        <v>0</v>
      </c>
    </row>
    <row r="114" spans="1:21" ht="18.75" customHeight="1">
      <c r="A114" s="337"/>
      <c r="B114" s="336"/>
      <c r="C114" s="119" t="s">
        <v>14</v>
      </c>
      <c r="D114" s="120" t="s">
        <v>285</v>
      </c>
      <c r="E114" s="121">
        <f t="shared" si="24"/>
        <v>0</v>
      </c>
      <c r="F114" s="122">
        <f t="shared" si="24"/>
        <v>0</v>
      </c>
      <c r="G114" s="121">
        <f t="shared" si="24"/>
        <v>0</v>
      </c>
      <c r="H114" s="121">
        <f t="shared" si="24"/>
        <v>0</v>
      </c>
      <c r="I114" s="122">
        <f t="shared" si="24"/>
        <v>0</v>
      </c>
      <c r="J114" s="121">
        <f t="shared" si="24"/>
        <v>0</v>
      </c>
      <c r="K114" s="121">
        <f t="shared" si="24"/>
        <v>0</v>
      </c>
      <c r="L114" s="121">
        <f t="shared" si="24"/>
        <v>0</v>
      </c>
      <c r="M114" s="122">
        <f t="shared" si="24"/>
        <v>9765</v>
      </c>
      <c r="N114" s="121">
        <f t="shared" si="24"/>
        <v>0</v>
      </c>
      <c r="O114" s="122">
        <f t="shared" si="24"/>
        <v>15055</v>
      </c>
      <c r="P114" s="121">
        <f t="shared" si="24"/>
        <v>342802</v>
      </c>
      <c r="Q114" s="122">
        <f t="shared" si="24"/>
        <v>133986</v>
      </c>
      <c r="R114" s="123">
        <f t="shared" si="19"/>
        <v>501608</v>
      </c>
      <c r="U114" s="110" t="e">
        <f t="shared" si="21"/>
        <v>#VALUE!</v>
      </c>
    </row>
    <row r="115" spans="1:21" ht="18.75" customHeight="1">
      <c r="A115" s="236"/>
      <c r="B115" s="373" t="s">
        <v>284</v>
      </c>
      <c r="C115" s="238" t="s">
        <v>0</v>
      </c>
      <c r="D115" s="124">
        <v>518536</v>
      </c>
      <c r="E115" s="125">
        <v>0</v>
      </c>
      <c r="F115" s="126">
        <v>0</v>
      </c>
      <c r="G115" s="125">
        <v>0</v>
      </c>
      <c r="H115" s="125">
        <v>0</v>
      </c>
      <c r="I115" s="126">
        <v>0</v>
      </c>
      <c r="J115" s="125">
        <v>0</v>
      </c>
      <c r="K115" s="125">
        <v>0</v>
      </c>
      <c r="L115" s="125">
        <v>0</v>
      </c>
      <c r="M115" s="126">
        <v>0</v>
      </c>
      <c r="N115" s="125">
        <v>10000</v>
      </c>
      <c r="O115" s="126">
        <v>0</v>
      </c>
      <c r="P115" s="125">
        <v>479540</v>
      </c>
      <c r="Q115" s="126">
        <v>28996</v>
      </c>
      <c r="R115" s="105">
        <f t="shared" si="19"/>
        <v>518536</v>
      </c>
      <c r="U115" s="110">
        <f t="shared" si="21"/>
        <v>0</v>
      </c>
    </row>
    <row r="116" spans="1:21" ht="18.75" customHeight="1">
      <c r="A116" s="236"/>
      <c r="B116" s="369"/>
      <c r="C116" s="131" t="s">
        <v>14</v>
      </c>
      <c r="D116" s="135" t="s">
        <v>285</v>
      </c>
      <c r="E116" s="136">
        <v>0</v>
      </c>
      <c r="F116" s="137">
        <v>0</v>
      </c>
      <c r="G116" s="136">
        <v>0</v>
      </c>
      <c r="H116" s="136">
        <v>0</v>
      </c>
      <c r="I116" s="137">
        <v>0</v>
      </c>
      <c r="J116" s="136">
        <v>0</v>
      </c>
      <c r="K116" s="136">
        <v>0</v>
      </c>
      <c r="L116" s="136">
        <v>0</v>
      </c>
      <c r="M116" s="137">
        <v>9765</v>
      </c>
      <c r="N116" s="136">
        <v>0</v>
      </c>
      <c r="O116" s="137">
        <v>14962</v>
      </c>
      <c r="P116" s="136">
        <v>342802</v>
      </c>
      <c r="Q116" s="137">
        <v>133986</v>
      </c>
      <c r="R116" s="135">
        <f t="shared" si="19"/>
        <v>501515</v>
      </c>
      <c r="U116" s="110" t="e">
        <f t="shared" si="21"/>
        <v>#VALUE!</v>
      </c>
    </row>
    <row r="117" spans="1:21" ht="18.75" customHeight="1">
      <c r="A117" s="354"/>
      <c r="B117" s="346" t="s">
        <v>49</v>
      </c>
      <c r="C117" s="118" t="s">
        <v>0</v>
      </c>
      <c r="D117" s="105">
        <v>621</v>
      </c>
      <c r="E117" s="106">
        <v>0</v>
      </c>
      <c r="F117" s="107">
        <v>0</v>
      </c>
      <c r="G117" s="106">
        <v>0</v>
      </c>
      <c r="H117" s="106">
        <v>0</v>
      </c>
      <c r="I117" s="107">
        <v>0</v>
      </c>
      <c r="J117" s="106">
        <v>0</v>
      </c>
      <c r="K117" s="106">
        <v>0</v>
      </c>
      <c r="L117" s="106">
        <v>0</v>
      </c>
      <c r="M117" s="107">
        <v>1</v>
      </c>
      <c r="N117" s="106">
        <v>0</v>
      </c>
      <c r="O117" s="107">
        <v>620</v>
      </c>
      <c r="P117" s="106">
        <v>0</v>
      </c>
      <c r="Q117" s="107">
        <v>0</v>
      </c>
      <c r="R117" s="105">
        <f t="shared" si="19"/>
        <v>621</v>
      </c>
      <c r="U117" s="110">
        <f t="shared" si="21"/>
        <v>0</v>
      </c>
    </row>
    <row r="118" spans="1:21" ht="18.75" customHeight="1">
      <c r="A118" s="371"/>
      <c r="B118" s="346"/>
      <c r="C118" s="119" t="s">
        <v>14</v>
      </c>
      <c r="D118" s="120" t="s">
        <v>285</v>
      </c>
      <c r="E118" s="121"/>
      <c r="F118" s="121"/>
      <c r="G118" s="121"/>
      <c r="H118" s="121"/>
      <c r="I118" s="121"/>
      <c r="J118" s="121"/>
      <c r="K118" s="121"/>
      <c r="L118" s="121"/>
      <c r="M118" s="122"/>
      <c r="N118" s="121"/>
      <c r="O118" s="122">
        <v>93</v>
      </c>
      <c r="P118" s="121"/>
      <c r="Q118" s="122"/>
      <c r="R118" s="123">
        <f t="shared" si="19"/>
        <v>93</v>
      </c>
      <c r="U118" s="110" t="e">
        <f t="shared" si="21"/>
        <v>#VALUE!</v>
      </c>
    </row>
    <row r="119" spans="1:21" ht="18.75" customHeight="1">
      <c r="A119" s="337" t="s">
        <v>126</v>
      </c>
      <c r="B119" s="347"/>
      <c r="C119" s="118" t="s">
        <v>0</v>
      </c>
      <c r="D119" s="105">
        <f>SUM(D121)</f>
        <v>46219</v>
      </c>
      <c r="E119" s="106">
        <f aca="true" t="shared" si="25" ref="E119:Q120">SUM(E121)</f>
        <v>333</v>
      </c>
      <c r="F119" s="107">
        <f t="shared" si="25"/>
        <v>333</v>
      </c>
      <c r="G119" s="106">
        <f t="shared" si="25"/>
        <v>333</v>
      </c>
      <c r="H119" s="106">
        <f t="shared" si="25"/>
        <v>333</v>
      </c>
      <c r="I119" s="107">
        <f t="shared" si="25"/>
        <v>333</v>
      </c>
      <c r="J119" s="106">
        <f t="shared" si="25"/>
        <v>333</v>
      </c>
      <c r="K119" s="106">
        <f t="shared" si="25"/>
        <v>333</v>
      </c>
      <c r="L119" s="106">
        <f t="shared" si="25"/>
        <v>333</v>
      </c>
      <c r="M119" s="107">
        <f t="shared" si="25"/>
        <v>333</v>
      </c>
      <c r="N119" s="106">
        <f t="shared" si="25"/>
        <v>5772</v>
      </c>
      <c r="O119" s="107">
        <f t="shared" si="25"/>
        <v>18701</v>
      </c>
      <c r="P119" s="106">
        <f t="shared" si="25"/>
        <v>18749</v>
      </c>
      <c r="Q119" s="107">
        <f t="shared" si="25"/>
        <v>0</v>
      </c>
      <c r="R119" s="105">
        <f aca="true" t="shared" si="26" ref="R119:R152">SUM(E119:Q119)</f>
        <v>46219</v>
      </c>
      <c r="U119" s="110">
        <f t="shared" si="21"/>
        <v>0</v>
      </c>
    </row>
    <row r="120" spans="1:21" ht="18.75" customHeight="1">
      <c r="A120" s="348"/>
      <c r="B120" s="349"/>
      <c r="C120" s="119" t="s">
        <v>14</v>
      </c>
      <c r="D120" s="120" t="s">
        <v>285</v>
      </c>
      <c r="E120" s="121">
        <f t="shared" si="25"/>
        <v>0</v>
      </c>
      <c r="F120" s="122">
        <f t="shared" si="25"/>
        <v>0</v>
      </c>
      <c r="G120" s="121">
        <f t="shared" si="25"/>
        <v>0</v>
      </c>
      <c r="H120" s="121">
        <f t="shared" si="25"/>
        <v>179</v>
      </c>
      <c r="I120" s="122">
        <f t="shared" si="25"/>
        <v>0</v>
      </c>
      <c r="J120" s="121">
        <f t="shared" si="25"/>
        <v>0</v>
      </c>
      <c r="K120" s="121">
        <f t="shared" si="25"/>
        <v>1851</v>
      </c>
      <c r="L120" s="121">
        <f t="shared" si="25"/>
        <v>1922</v>
      </c>
      <c r="M120" s="122">
        <f t="shared" si="25"/>
        <v>94</v>
      </c>
      <c r="N120" s="121">
        <f t="shared" si="25"/>
        <v>0</v>
      </c>
      <c r="O120" s="122">
        <f t="shared" si="25"/>
        <v>0</v>
      </c>
      <c r="P120" s="121">
        <f t="shared" si="25"/>
        <v>40</v>
      </c>
      <c r="Q120" s="122">
        <f t="shared" si="25"/>
        <v>37009</v>
      </c>
      <c r="R120" s="123">
        <f t="shared" si="26"/>
        <v>41095</v>
      </c>
      <c r="U120" s="110" t="e">
        <f t="shared" si="21"/>
        <v>#VALUE!</v>
      </c>
    </row>
    <row r="121" spans="1:21" ht="18.75" customHeight="1">
      <c r="A121" s="371"/>
      <c r="B121" s="599" t="s">
        <v>130</v>
      </c>
      <c r="C121" s="118" t="s">
        <v>0</v>
      </c>
      <c r="D121" s="105">
        <v>46219</v>
      </c>
      <c r="E121" s="106">
        <v>333</v>
      </c>
      <c r="F121" s="107">
        <v>333</v>
      </c>
      <c r="G121" s="106">
        <v>333</v>
      </c>
      <c r="H121" s="106">
        <v>333</v>
      </c>
      <c r="I121" s="107">
        <v>333</v>
      </c>
      <c r="J121" s="106">
        <v>333</v>
      </c>
      <c r="K121" s="106">
        <v>333</v>
      </c>
      <c r="L121" s="106">
        <v>333</v>
      </c>
      <c r="M121" s="107">
        <v>333</v>
      </c>
      <c r="N121" s="106">
        <v>5772</v>
      </c>
      <c r="O121" s="107">
        <v>18701</v>
      </c>
      <c r="P121" s="106">
        <v>18749</v>
      </c>
      <c r="Q121" s="107">
        <v>0</v>
      </c>
      <c r="R121" s="105">
        <f t="shared" si="26"/>
        <v>46219</v>
      </c>
      <c r="U121" s="110">
        <f t="shared" si="21"/>
        <v>0</v>
      </c>
    </row>
    <row r="122" spans="1:21" ht="18.75" customHeight="1">
      <c r="A122" s="376"/>
      <c r="B122" s="600"/>
      <c r="C122" s="134" t="s">
        <v>14</v>
      </c>
      <c r="D122" s="123" t="s">
        <v>285</v>
      </c>
      <c r="E122" s="132">
        <v>0</v>
      </c>
      <c r="F122" s="133">
        <v>0</v>
      </c>
      <c r="G122" s="132">
        <v>0</v>
      </c>
      <c r="H122" s="132">
        <v>179</v>
      </c>
      <c r="I122" s="133">
        <v>0</v>
      </c>
      <c r="J122" s="132">
        <v>0</v>
      </c>
      <c r="K122" s="132">
        <v>1851</v>
      </c>
      <c r="L122" s="132">
        <v>1922</v>
      </c>
      <c r="M122" s="133">
        <v>94</v>
      </c>
      <c r="N122" s="132">
        <v>0</v>
      </c>
      <c r="O122" s="133">
        <v>0</v>
      </c>
      <c r="P122" s="132">
        <v>40</v>
      </c>
      <c r="Q122" s="133">
        <v>37009</v>
      </c>
      <c r="R122" s="123">
        <f t="shared" si="26"/>
        <v>41095</v>
      </c>
      <c r="U122" s="110" t="e">
        <f t="shared" si="21"/>
        <v>#VALUE!</v>
      </c>
    </row>
    <row r="123" spans="1:21" ht="18.75" customHeight="1">
      <c r="A123" s="335" t="s">
        <v>82</v>
      </c>
      <c r="B123" s="336"/>
      <c r="C123" s="118" t="s">
        <v>0</v>
      </c>
      <c r="D123" s="105">
        <f>SUM(D125)</f>
        <v>179246</v>
      </c>
      <c r="E123" s="106">
        <f aca="true" t="shared" si="27" ref="E123:Q124">SUM(E125)</f>
        <v>0</v>
      </c>
      <c r="F123" s="107">
        <f t="shared" si="27"/>
        <v>0</v>
      </c>
      <c r="G123" s="106">
        <f t="shared" si="27"/>
        <v>19500</v>
      </c>
      <c r="H123" s="106">
        <f t="shared" si="27"/>
        <v>12500</v>
      </c>
      <c r="I123" s="107">
        <f t="shared" si="27"/>
        <v>0</v>
      </c>
      <c r="J123" s="106">
        <f t="shared" si="27"/>
        <v>0</v>
      </c>
      <c r="K123" s="106">
        <f t="shared" si="27"/>
        <v>0</v>
      </c>
      <c r="L123" s="106">
        <f t="shared" si="27"/>
        <v>0</v>
      </c>
      <c r="M123" s="107">
        <f t="shared" si="27"/>
        <v>0</v>
      </c>
      <c r="N123" s="106">
        <f t="shared" si="27"/>
        <v>0</v>
      </c>
      <c r="O123" s="107">
        <f t="shared" si="27"/>
        <v>0</v>
      </c>
      <c r="P123" s="106">
        <f t="shared" si="27"/>
        <v>50786</v>
      </c>
      <c r="Q123" s="107">
        <f t="shared" si="27"/>
        <v>96460</v>
      </c>
      <c r="R123" s="105">
        <f t="shared" si="26"/>
        <v>179246</v>
      </c>
      <c r="U123" s="110">
        <f t="shared" si="21"/>
        <v>0</v>
      </c>
    </row>
    <row r="124" spans="1:21" ht="18.75" customHeight="1">
      <c r="A124" s="337"/>
      <c r="B124" s="336"/>
      <c r="C124" s="119" t="s">
        <v>14</v>
      </c>
      <c r="D124" s="120" t="s">
        <v>285</v>
      </c>
      <c r="E124" s="121">
        <f t="shared" si="27"/>
        <v>0</v>
      </c>
      <c r="F124" s="122">
        <f t="shared" si="27"/>
        <v>0</v>
      </c>
      <c r="G124" s="121">
        <f t="shared" si="27"/>
        <v>5880</v>
      </c>
      <c r="H124" s="121">
        <f t="shared" si="27"/>
        <v>27878</v>
      </c>
      <c r="I124" s="122">
        <f t="shared" si="27"/>
        <v>8925</v>
      </c>
      <c r="J124" s="121">
        <f t="shared" si="27"/>
        <v>0</v>
      </c>
      <c r="K124" s="121">
        <f t="shared" si="27"/>
        <v>0</v>
      </c>
      <c r="L124" s="121">
        <f t="shared" si="27"/>
        <v>0</v>
      </c>
      <c r="M124" s="122">
        <f t="shared" si="27"/>
        <v>0</v>
      </c>
      <c r="N124" s="121">
        <f t="shared" si="27"/>
        <v>0</v>
      </c>
      <c r="O124" s="122">
        <f t="shared" si="27"/>
        <v>0</v>
      </c>
      <c r="P124" s="121">
        <f t="shared" si="27"/>
        <v>34177</v>
      </c>
      <c r="Q124" s="122">
        <f t="shared" si="27"/>
        <v>101406</v>
      </c>
      <c r="R124" s="123">
        <f t="shared" si="26"/>
        <v>178266</v>
      </c>
      <c r="U124" s="110" t="e">
        <f t="shared" si="21"/>
        <v>#VALUE!</v>
      </c>
    </row>
    <row r="125" spans="1:21" ht="18.75" customHeight="1">
      <c r="A125" s="371"/>
      <c r="B125" s="346" t="s">
        <v>385</v>
      </c>
      <c r="C125" s="118" t="s">
        <v>0</v>
      </c>
      <c r="D125" s="105">
        <v>179246</v>
      </c>
      <c r="E125" s="106">
        <v>0</v>
      </c>
      <c r="F125" s="107">
        <v>0</v>
      </c>
      <c r="G125" s="106">
        <v>19500</v>
      </c>
      <c r="H125" s="106">
        <v>12500</v>
      </c>
      <c r="I125" s="107">
        <v>0</v>
      </c>
      <c r="J125" s="106">
        <v>0</v>
      </c>
      <c r="K125" s="106">
        <v>0</v>
      </c>
      <c r="L125" s="106">
        <v>0</v>
      </c>
      <c r="M125" s="107">
        <v>0</v>
      </c>
      <c r="N125" s="106">
        <v>0</v>
      </c>
      <c r="O125" s="107">
        <v>0</v>
      </c>
      <c r="P125" s="106">
        <v>50786</v>
      </c>
      <c r="Q125" s="107">
        <v>96460</v>
      </c>
      <c r="R125" s="105">
        <f t="shared" si="26"/>
        <v>179246</v>
      </c>
      <c r="U125" s="110">
        <f t="shared" si="21"/>
        <v>0</v>
      </c>
    </row>
    <row r="126" spans="1:21" ht="18.75" customHeight="1">
      <c r="A126" s="372"/>
      <c r="B126" s="346"/>
      <c r="C126" s="119" t="s">
        <v>14</v>
      </c>
      <c r="D126" s="120" t="s">
        <v>285</v>
      </c>
      <c r="E126" s="121"/>
      <c r="F126" s="122"/>
      <c r="G126" s="121">
        <v>5880</v>
      </c>
      <c r="H126" s="121">
        <v>27878</v>
      </c>
      <c r="I126" s="122">
        <v>8925</v>
      </c>
      <c r="J126" s="121"/>
      <c r="K126" s="121"/>
      <c r="L126" s="121"/>
      <c r="M126" s="122"/>
      <c r="N126" s="121"/>
      <c r="O126" s="122"/>
      <c r="P126" s="121">
        <v>34177</v>
      </c>
      <c r="Q126" s="122">
        <v>101406</v>
      </c>
      <c r="R126" s="123">
        <f t="shared" si="26"/>
        <v>178266</v>
      </c>
      <c r="U126" s="110" t="e">
        <f t="shared" si="21"/>
        <v>#VALUE!</v>
      </c>
    </row>
    <row r="127" spans="1:21" ht="18.75" customHeight="1">
      <c r="A127" s="339" t="s">
        <v>43</v>
      </c>
      <c r="B127" s="340"/>
      <c r="C127" s="118" t="s">
        <v>0</v>
      </c>
      <c r="D127" s="105">
        <f aca="true" t="shared" si="28" ref="D127:Q128">SUM(D129,D131,D133,D135,D137,D139)</f>
        <v>749820</v>
      </c>
      <c r="E127" s="106">
        <f t="shared" si="28"/>
        <v>1807</v>
      </c>
      <c r="F127" s="107">
        <f t="shared" si="28"/>
        <v>9389</v>
      </c>
      <c r="G127" s="106">
        <f t="shared" si="28"/>
        <v>11850</v>
      </c>
      <c r="H127" s="106">
        <f t="shared" si="28"/>
        <v>12122</v>
      </c>
      <c r="I127" s="107">
        <f t="shared" si="28"/>
        <v>15465</v>
      </c>
      <c r="J127" s="106">
        <f t="shared" si="28"/>
        <v>37135</v>
      </c>
      <c r="K127" s="106">
        <f t="shared" si="28"/>
        <v>15450</v>
      </c>
      <c r="L127" s="106">
        <f t="shared" si="28"/>
        <v>14146</v>
      </c>
      <c r="M127" s="107">
        <f t="shared" si="28"/>
        <v>19644</v>
      </c>
      <c r="N127" s="106">
        <f t="shared" si="28"/>
        <v>13493</v>
      </c>
      <c r="O127" s="107">
        <f t="shared" si="28"/>
        <v>25383</v>
      </c>
      <c r="P127" s="106">
        <f t="shared" si="28"/>
        <v>307695</v>
      </c>
      <c r="Q127" s="107">
        <f t="shared" si="28"/>
        <v>266241</v>
      </c>
      <c r="R127" s="152">
        <f>SUM(E127:Q127)</f>
        <v>749820</v>
      </c>
      <c r="U127" s="110">
        <f t="shared" si="21"/>
        <v>0</v>
      </c>
    </row>
    <row r="128" spans="1:21" ht="18.75" customHeight="1">
      <c r="A128" s="355"/>
      <c r="B128" s="342"/>
      <c r="C128" s="119" t="s">
        <v>14</v>
      </c>
      <c r="D128" s="120" t="s">
        <v>285</v>
      </c>
      <c r="E128" s="121">
        <f t="shared" si="28"/>
        <v>817</v>
      </c>
      <c r="F128" s="122">
        <f t="shared" si="28"/>
        <v>6720</v>
      </c>
      <c r="G128" s="121">
        <f t="shared" si="28"/>
        <v>12569</v>
      </c>
      <c r="H128" s="121">
        <f t="shared" si="28"/>
        <v>11414</v>
      </c>
      <c r="I128" s="122">
        <f t="shared" si="28"/>
        <v>12519</v>
      </c>
      <c r="J128" s="121">
        <f t="shared" si="28"/>
        <v>15094</v>
      </c>
      <c r="K128" s="121">
        <f t="shared" si="28"/>
        <v>11200</v>
      </c>
      <c r="L128" s="121">
        <f t="shared" si="28"/>
        <v>21230</v>
      </c>
      <c r="M128" s="122">
        <f t="shared" si="28"/>
        <v>16280</v>
      </c>
      <c r="N128" s="121">
        <f t="shared" si="28"/>
        <v>17196</v>
      </c>
      <c r="O128" s="122">
        <f t="shared" si="28"/>
        <v>49458</v>
      </c>
      <c r="P128" s="121">
        <f t="shared" si="28"/>
        <v>222332</v>
      </c>
      <c r="Q128" s="122">
        <f t="shared" si="28"/>
        <v>328675</v>
      </c>
      <c r="R128" s="123">
        <f t="shared" si="26"/>
        <v>725504</v>
      </c>
      <c r="U128" s="110" t="e">
        <f t="shared" si="21"/>
        <v>#VALUE!</v>
      </c>
    </row>
    <row r="129" spans="1:21" ht="18.75" customHeight="1">
      <c r="A129" s="354"/>
      <c r="B129" s="346" t="s">
        <v>27</v>
      </c>
      <c r="C129" s="118" t="s">
        <v>0</v>
      </c>
      <c r="D129" s="105">
        <v>13983</v>
      </c>
      <c r="E129" s="106">
        <v>11</v>
      </c>
      <c r="F129" s="107">
        <v>524</v>
      </c>
      <c r="G129" s="106">
        <v>1009</v>
      </c>
      <c r="H129" s="106">
        <v>796</v>
      </c>
      <c r="I129" s="107">
        <v>628</v>
      </c>
      <c r="J129" s="106">
        <v>1345</v>
      </c>
      <c r="K129" s="106">
        <v>858</v>
      </c>
      <c r="L129" s="106">
        <v>1350</v>
      </c>
      <c r="M129" s="107">
        <v>1730</v>
      </c>
      <c r="N129" s="106">
        <v>1151</v>
      </c>
      <c r="O129" s="107">
        <v>1138</v>
      </c>
      <c r="P129" s="106">
        <v>1083</v>
      </c>
      <c r="Q129" s="107">
        <v>2360</v>
      </c>
      <c r="R129" s="105">
        <f t="shared" si="26"/>
        <v>13983</v>
      </c>
      <c r="U129" s="110">
        <f t="shared" si="21"/>
        <v>0</v>
      </c>
    </row>
    <row r="130" spans="1:21" ht="18.75" customHeight="1">
      <c r="A130" s="354"/>
      <c r="B130" s="351"/>
      <c r="C130" s="134" t="s">
        <v>14</v>
      </c>
      <c r="D130" s="123" t="s">
        <v>285</v>
      </c>
      <c r="E130" s="132">
        <v>0</v>
      </c>
      <c r="F130" s="133">
        <v>476</v>
      </c>
      <c r="G130" s="132">
        <v>1206</v>
      </c>
      <c r="H130" s="132">
        <v>773</v>
      </c>
      <c r="I130" s="133">
        <v>706</v>
      </c>
      <c r="J130" s="132">
        <v>905</v>
      </c>
      <c r="K130" s="132">
        <v>757</v>
      </c>
      <c r="L130" s="132">
        <v>548</v>
      </c>
      <c r="M130" s="133">
        <v>1215</v>
      </c>
      <c r="N130" s="132">
        <v>850</v>
      </c>
      <c r="O130" s="133">
        <v>630</v>
      </c>
      <c r="P130" s="132">
        <v>777</v>
      </c>
      <c r="Q130" s="133">
        <v>1292</v>
      </c>
      <c r="R130" s="123">
        <f t="shared" si="26"/>
        <v>10135</v>
      </c>
      <c r="U130" s="110" t="e">
        <f t="shared" si="21"/>
        <v>#VALUE!</v>
      </c>
    </row>
    <row r="131" spans="1:21" ht="18.75" customHeight="1">
      <c r="A131" s="354"/>
      <c r="B131" s="346" t="s">
        <v>87</v>
      </c>
      <c r="C131" s="118" t="s">
        <v>0</v>
      </c>
      <c r="D131" s="193">
        <v>165105</v>
      </c>
      <c r="E131" s="193">
        <v>1771</v>
      </c>
      <c r="F131" s="193">
        <v>8634</v>
      </c>
      <c r="G131" s="193">
        <v>10797</v>
      </c>
      <c r="H131" s="193">
        <v>10634</v>
      </c>
      <c r="I131" s="193">
        <v>13277</v>
      </c>
      <c r="J131" s="193">
        <v>16333</v>
      </c>
      <c r="K131" s="193">
        <v>13272</v>
      </c>
      <c r="L131" s="193">
        <v>11820</v>
      </c>
      <c r="M131" s="193">
        <v>15519</v>
      </c>
      <c r="N131" s="193">
        <v>11545</v>
      </c>
      <c r="O131" s="193">
        <v>12637</v>
      </c>
      <c r="P131" s="193">
        <v>15933</v>
      </c>
      <c r="Q131" s="193">
        <v>22933</v>
      </c>
      <c r="R131" s="105">
        <f t="shared" si="26"/>
        <v>165105</v>
      </c>
      <c r="U131" s="110">
        <f t="shared" si="21"/>
        <v>0</v>
      </c>
    </row>
    <row r="132" spans="1:21" ht="18.75" customHeight="1">
      <c r="A132" s="354"/>
      <c r="B132" s="346"/>
      <c r="C132" s="119" t="s">
        <v>14</v>
      </c>
      <c r="D132" s="120" t="s">
        <v>285</v>
      </c>
      <c r="E132" s="121">
        <v>817</v>
      </c>
      <c r="F132" s="122">
        <v>5308</v>
      </c>
      <c r="G132" s="121">
        <v>9708</v>
      </c>
      <c r="H132" s="121">
        <v>9433</v>
      </c>
      <c r="I132" s="122">
        <v>11708</v>
      </c>
      <c r="J132" s="121">
        <v>13792</v>
      </c>
      <c r="K132" s="121">
        <v>8911</v>
      </c>
      <c r="L132" s="121">
        <v>17912</v>
      </c>
      <c r="M132" s="122">
        <v>12835</v>
      </c>
      <c r="N132" s="121">
        <v>13202</v>
      </c>
      <c r="O132" s="122">
        <v>12352</v>
      </c>
      <c r="P132" s="121">
        <v>16551</v>
      </c>
      <c r="Q132" s="122">
        <v>29039</v>
      </c>
      <c r="R132" s="123">
        <f t="shared" si="26"/>
        <v>161568</v>
      </c>
      <c r="U132" s="110" t="e">
        <f t="shared" si="21"/>
        <v>#VALUE!</v>
      </c>
    </row>
    <row r="133" spans="1:21" ht="18.75" customHeight="1">
      <c r="A133" s="350"/>
      <c r="B133" s="599" t="s">
        <v>44</v>
      </c>
      <c r="C133" s="118" t="s">
        <v>0</v>
      </c>
      <c r="D133" s="105">
        <v>484419</v>
      </c>
      <c r="E133" s="106">
        <v>0</v>
      </c>
      <c r="F133" s="107">
        <v>200</v>
      </c>
      <c r="G133" s="106">
        <v>12</v>
      </c>
      <c r="H133" s="106">
        <v>0</v>
      </c>
      <c r="I133" s="107">
        <v>0</v>
      </c>
      <c r="J133" s="106">
        <v>4010</v>
      </c>
      <c r="K133" s="106">
        <v>0</v>
      </c>
      <c r="L133" s="106">
        <v>0</v>
      </c>
      <c r="M133" s="107">
        <v>0</v>
      </c>
      <c r="N133" s="106">
        <v>0</v>
      </c>
      <c r="O133" s="107">
        <v>11514</v>
      </c>
      <c r="P133" s="106">
        <v>288311</v>
      </c>
      <c r="Q133" s="107">
        <v>180372</v>
      </c>
      <c r="R133" s="105">
        <f t="shared" si="26"/>
        <v>484419</v>
      </c>
      <c r="U133" s="110">
        <f t="shared" si="21"/>
        <v>0</v>
      </c>
    </row>
    <row r="134" spans="1:21" ht="18.75" customHeight="1">
      <c r="A134" s="350"/>
      <c r="B134" s="600"/>
      <c r="C134" s="134" t="s">
        <v>14</v>
      </c>
      <c r="D134" s="123" t="s">
        <v>285</v>
      </c>
      <c r="E134" s="132">
        <v>0</v>
      </c>
      <c r="F134" s="133">
        <v>0</v>
      </c>
      <c r="G134" s="132">
        <v>195</v>
      </c>
      <c r="H134" s="132">
        <v>0</v>
      </c>
      <c r="I134" s="133">
        <v>0</v>
      </c>
      <c r="J134" s="132">
        <v>0</v>
      </c>
      <c r="K134" s="132">
        <v>6</v>
      </c>
      <c r="L134" s="132">
        <v>701</v>
      </c>
      <c r="M134" s="133">
        <v>108</v>
      </c>
      <c r="N134" s="132">
        <v>0</v>
      </c>
      <c r="O134" s="133">
        <v>35845</v>
      </c>
      <c r="P134" s="132">
        <v>152976</v>
      </c>
      <c r="Q134" s="133">
        <v>282198</v>
      </c>
      <c r="R134" s="123">
        <f t="shared" si="26"/>
        <v>472029</v>
      </c>
      <c r="U134" s="110" t="e">
        <f t="shared" si="21"/>
        <v>#VALUE!</v>
      </c>
    </row>
    <row r="135" spans="1:21" ht="18.75" customHeight="1">
      <c r="A135" s="352"/>
      <c r="B135" s="351" t="s">
        <v>291</v>
      </c>
      <c r="C135" s="118" t="s">
        <v>0</v>
      </c>
      <c r="D135" s="105">
        <v>71663</v>
      </c>
      <c r="E135" s="106">
        <v>0</v>
      </c>
      <c r="F135" s="107">
        <v>0</v>
      </c>
      <c r="G135" s="106">
        <v>0</v>
      </c>
      <c r="H135" s="106">
        <v>0</v>
      </c>
      <c r="I135" s="107">
        <v>0</v>
      </c>
      <c r="J135" s="106">
        <v>13650</v>
      </c>
      <c r="K135" s="106">
        <v>0</v>
      </c>
      <c r="L135" s="106">
        <v>0</v>
      </c>
      <c r="M135" s="107">
        <v>0</v>
      </c>
      <c r="N135" s="106">
        <v>0</v>
      </c>
      <c r="O135" s="107">
        <v>0</v>
      </c>
      <c r="P135" s="106">
        <v>0</v>
      </c>
      <c r="Q135" s="107">
        <v>58013</v>
      </c>
      <c r="R135" s="105">
        <f t="shared" si="26"/>
        <v>71663</v>
      </c>
      <c r="U135" s="110">
        <f aca="true" t="shared" si="29" ref="U135:U160">D135-R135</f>
        <v>0</v>
      </c>
    </row>
    <row r="136" spans="1:21" ht="18.75" customHeight="1">
      <c r="A136" s="352"/>
      <c r="B136" s="356"/>
      <c r="C136" s="119" t="s">
        <v>14</v>
      </c>
      <c r="D136" s="120" t="s">
        <v>285</v>
      </c>
      <c r="E136" s="121">
        <v>0</v>
      </c>
      <c r="F136" s="122">
        <v>0</v>
      </c>
      <c r="G136" s="121">
        <v>0</v>
      </c>
      <c r="H136" s="121">
        <v>0</v>
      </c>
      <c r="I136" s="122">
        <v>0</v>
      </c>
      <c r="J136" s="121">
        <v>0</v>
      </c>
      <c r="K136" s="121">
        <v>0</v>
      </c>
      <c r="L136" s="121">
        <v>0</v>
      </c>
      <c r="M136" s="122">
        <v>0</v>
      </c>
      <c r="N136" s="121">
        <v>3045</v>
      </c>
      <c r="O136" s="122">
        <v>0</v>
      </c>
      <c r="P136" s="121">
        <v>50671</v>
      </c>
      <c r="Q136" s="122">
        <v>13424</v>
      </c>
      <c r="R136" s="123">
        <f t="shared" si="26"/>
        <v>67140</v>
      </c>
      <c r="U136" s="110" t="e">
        <f t="shared" si="29"/>
        <v>#VALUE!</v>
      </c>
    </row>
    <row r="137" spans="1:21" ht="18.75" customHeight="1">
      <c r="A137" s="352"/>
      <c r="B137" s="346" t="s">
        <v>71</v>
      </c>
      <c r="C137" s="118" t="s">
        <v>0</v>
      </c>
      <c r="D137" s="193">
        <v>14592</v>
      </c>
      <c r="E137" s="193">
        <v>0</v>
      </c>
      <c r="F137" s="193">
        <v>31</v>
      </c>
      <c r="G137" s="193">
        <v>32</v>
      </c>
      <c r="H137" s="193">
        <v>692</v>
      </c>
      <c r="I137" s="193">
        <v>1560</v>
      </c>
      <c r="J137" s="193">
        <v>1797</v>
      </c>
      <c r="K137" s="193">
        <v>1320</v>
      </c>
      <c r="L137" s="193">
        <v>976</v>
      </c>
      <c r="M137" s="193">
        <v>2395</v>
      </c>
      <c r="N137" s="193">
        <v>797</v>
      </c>
      <c r="O137" s="193">
        <v>61</v>
      </c>
      <c r="P137" s="193">
        <v>2368</v>
      </c>
      <c r="Q137" s="193">
        <v>2563</v>
      </c>
      <c r="R137" s="105">
        <f t="shared" si="26"/>
        <v>14592</v>
      </c>
      <c r="U137" s="110">
        <f t="shared" si="29"/>
        <v>0</v>
      </c>
    </row>
    <row r="138" spans="1:21" ht="18.75" customHeight="1">
      <c r="A138" s="352"/>
      <c r="B138" s="346"/>
      <c r="C138" s="119" t="s">
        <v>14</v>
      </c>
      <c r="D138" s="120" t="s">
        <v>285</v>
      </c>
      <c r="E138" s="121"/>
      <c r="F138" s="122">
        <v>906</v>
      </c>
      <c r="G138" s="121">
        <v>1460</v>
      </c>
      <c r="H138" s="121">
        <v>1208</v>
      </c>
      <c r="I138" s="122">
        <v>105</v>
      </c>
      <c r="J138" s="121">
        <v>397</v>
      </c>
      <c r="K138" s="121">
        <v>1526</v>
      </c>
      <c r="L138" s="121">
        <v>2069</v>
      </c>
      <c r="M138" s="122">
        <v>2122</v>
      </c>
      <c r="N138" s="121">
        <v>99</v>
      </c>
      <c r="O138" s="122">
        <v>631</v>
      </c>
      <c r="P138" s="121">
        <v>1357</v>
      </c>
      <c r="Q138" s="122">
        <v>2694</v>
      </c>
      <c r="R138" s="123">
        <f t="shared" si="26"/>
        <v>14574</v>
      </c>
      <c r="U138" s="110" t="e">
        <f t="shared" si="29"/>
        <v>#VALUE!</v>
      </c>
    </row>
    <row r="139" spans="1:21" ht="18.75" customHeight="1">
      <c r="A139" s="352"/>
      <c r="B139" s="346" t="s">
        <v>88</v>
      </c>
      <c r="C139" s="118" t="s">
        <v>0</v>
      </c>
      <c r="D139" s="193">
        <v>58</v>
      </c>
      <c r="E139" s="193">
        <v>25</v>
      </c>
      <c r="F139" s="193">
        <v>0</v>
      </c>
      <c r="G139" s="193">
        <v>0</v>
      </c>
      <c r="H139" s="193">
        <v>0</v>
      </c>
      <c r="I139" s="193">
        <v>0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33</v>
      </c>
      <c r="P139" s="193">
        <v>0</v>
      </c>
      <c r="Q139" s="193">
        <v>0</v>
      </c>
      <c r="R139" s="105">
        <f t="shared" si="26"/>
        <v>58</v>
      </c>
      <c r="U139" s="110">
        <f t="shared" si="29"/>
        <v>0</v>
      </c>
    </row>
    <row r="140" spans="1:21" ht="18.75" customHeight="1">
      <c r="A140" s="353"/>
      <c r="B140" s="346"/>
      <c r="C140" s="119" t="s">
        <v>14</v>
      </c>
      <c r="D140" s="120" t="s">
        <v>285</v>
      </c>
      <c r="E140" s="121"/>
      <c r="F140" s="121">
        <v>30</v>
      </c>
      <c r="G140" s="121"/>
      <c r="H140" s="121"/>
      <c r="I140" s="121"/>
      <c r="J140" s="121"/>
      <c r="K140" s="121"/>
      <c r="L140" s="121"/>
      <c r="M140" s="122"/>
      <c r="N140" s="121"/>
      <c r="O140" s="122"/>
      <c r="P140" s="121"/>
      <c r="Q140" s="122">
        <v>28</v>
      </c>
      <c r="R140" s="123">
        <f t="shared" si="26"/>
        <v>58</v>
      </c>
      <c r="U140" s="110" t="e">
        <f t="shared" si="29"/>
        <v>#VALUE!</v>
      </c>
    </row>
    <row r="141" spans="1:21" ht="18.75" customHeight="1">
      <c r="A141" s="339" t="s">
        <v>45</v>
      </c>
      <c r="B141" s="340"/>
      <c r="C141" s="118" t="s">
        <v>0</v>
      </c>
      <c r="D141" s="105">
        <f>+D143+D145</f>
        <v>4665801</v>
      </c>
      <c r="E141" s="106">
        <f aca="true" t="shared" si="30" ref="E141:Q142">SUM(E143,E145)</f>
        <v>47492</v>
      </c>
      <c r="F141" s="106">
        <f t="shared" si="30"/>
        <v>5457</v>
      </c>
      <c r="G141" s="106">
        <f t="shared" si="30"/>
        <v>6036</v>
      </c>
      <c r="H141" s="106">
        <f t="shared" si="30"/>
        <v>0</v>
      </c>
      <c r="I141" s="106">
        <f t="shared" si="30"/>
        <v>12101</v>
      </c>
      <c r="J141" s="106">
        <f t="shared" si="30"/>
        <v>15821</v>
      </c>
      <c r="K141" s="106">
        <f t="shared" si="30"/>
        <v>6102</v>
      </c>
      <c r="L141" s="106">
        <f t="shared" si="30"/>
        <v>0</v>
      </c>
      <c r="M141" s="106">
        <f t="shared" si="30"/>
        <v>1770</v>
      </c>
      <c r="N141" s="106">
        <f t="shared" si="30"/>
        <v>27747</v>
      </c>
      <c r="O141" s="106">
        <f t="shared" si="30"/>
        <v>0</v>
      </c>
      <c r="P141" s="106">
        <f t="shared" si="30"/>
        <v>3603020</v>
      </c>
      <c r="Q141" s="106">
        <f t="shared" si="30"/>
        <v>940255</v>
      </c>
      <c r="R141" s="105">
        <f t="shared" si="26"/>
        <v>4665801</v>
      </c>
      <c r="U141" s="110">
        <f t="shared" si="29"/>
        <v>0</v>
      </c>
    </row>
    <row r="142" spans="1:21" ht="18.75" customHeight="1">
      <c r="A142" s="355"/>
      <c r="B142" s="342"/>
      <c r="C142" s="119" t="s">
        <v>14</v>
      </c>
      <c r="D142" s="120" t="s">
        <v>285</v>
      </c>
      <c r="E142" s="121">
        <f t="shared" si="30"/>
        <v>0</v>
      </c>
      <c r="F142" s="121">
        <f t="shared" si="30"/>
        <v>3206</v>
      </c>
      <c r="G142" s="121">
        <f t="shared" si="30"/>
        <v>13191</v>
      </c>
      <c r="H142" s="121">
        <f t="shared" si="30"/>
        <v>3944</v>
      </c>
      <c r="I142" s="121">
        <f t="shared" si="30"/>
        <v>8071</v>
      </c>
      <c r="J142" s="121">
        <f t="shared" si="30"/>
        <v>8578</v>
      </c>
      <c r="K142" s="121">
        <f t="shared" si="30"/>
        <v>19512</v>
      </c>
      <c r="L142" s="121">
        <f t="shared" si="30"/>
        <v>12979</v>
      </c>
      <c r="M142" s="121">
        <f t="shared" si="30"/>
        <v>4636</v>
      </c>
      <c r="N142" s="121">
        <f t="shared" si="30"/>
        <v>21063</v>
      </c>
      <c r="O142" s="121">
        <f t="shared" si="30"/>
        <v>7336</v>
      </c>
      <c r="P142" s="121">
        <f t="shared" si="30"/>
        <v>3500870</v>
      </c>
      <c r="Q142" s="121">
        <f t="shared" si="30"/>
        <v>1022075</v>
      </c>
      <c r="R142" s="123">
        <f t="shared" si="26"/>
        <v>4625461</v>
      </c>
      <c r="U142" s="110" t="e">
        <f t="shared" si="29"/>
        <v>#VALUE!</v>
      </c>
    </row>
    <row r="143" spans="1:21" ht="18.75" customHeight="1">
      <c r="A143" s="350"/>
      <c r="B143" s="351" t="s">
        <v>46</v>
      </c>
      <c r="C143" s="118" t="s">
        <v>0</v>
      </c>
      <c r="D143" s="105">
        <v>4625781</v>
      </c>
      <c r="E143" s="106">
        <v>47492</v>
      </c>
      <c r="F143" s="106">
        <v>2698</v>
      </c>
      <c r="G143" s="106">
        <v>2350</v>
      </c>
      <c r="H143" s="106">
        <v>0</v>
      </c>
      <c r="I143" s="106">
        <v>8740</v>
      </c>
      <c r="J143" s="106">
        <v>2150</v>
      </c>
      <c r="K143" s="106">
        <v>6102</v>
      </c>
      <c r="L143" s="106">
        <v>0</v>
      </c>
      <c r="M143" s="106">
        <v>1770</v>
      </c>
      <c r="N143" s="106">
        <v>11204</v>
      </c>
      <c r="O143" s="106">
        <v>0</v>
      </c>
      <c r="P143" s="106">
        <v>3603020</v>
      </c>
      <c r="Q143" s="106">
        <v>940255</v>
      </c>
      <c r="R143" s="105">
        <f t="shared" si="26"/>
        <v>4625781</v>
      </c>
      <c r="U143" s="110">
        <f t="shared" si="29"/>
        <v>0</v>
      </c>
    </row>
    <row r="144" spans="1:21" ht="18.75" customHeight="1">
      <c r="A144" s="350"/>
      <c r="B144" s="367"/>
      <c r="C144" s="134" t="s">
        <v>14</v>
      </c>
      <c r="D144" s="123" t="s">
        <v>285</v>
      </c>
      <c r="E144" s="132">
        <v>0</v>
      </c>
      <c r="F144" s="132">
        <v>24</v>
      </c>
      <c r="G144" s="132">
        <v>10915</v>
      </c>
      <c r="H144" s="132">
        <v>3944</v>
      </c>
      <c r="I144" s="132">
        <v>4056</v>
      </c>
      <c r="J144" s="132">
        <v>8578</v>
      </c>
      <c r="K144" s="132">
        <v>7343</v>
      </c>
      <c r="L144" s="132">
        <v>12979</v>
      </c>
      <c r="M144" s="132">
        <v>4636</v>
      </c>
      <c r="N144" s="132">
        <v>7844</v>
      </c>
      <c r="O144" s="132">
        <v>6496</v>
      </c>
      <c r="P144" s="132">
        <v>3500379</v>
      </c>
      <c r="Q144" s="132">
        <v>1022216</v>
      </c>
      <c r="R144" s="123">
        <f t="shared" si="26"/>
        <v>4589410</v>
      </c>
      <c r="U144" s="110" t="e">
        <f t="shared" si="29"/>
        <v>#VALUE!</v>
      </c>
    </row>
    <row r="145" spans="1:21" ht="18.75" customHeight="1">
      <c r="A145" s="354"/>
      <c r="B145" s="605" t="s">
        <v>49</v>
      </c>
      <c r="C145" s="118" t="s">
        <v>0</v>
      </c>
      <c r="D145" s="105">
        <v>40020</v>
      </c>
      <c r="E145" s="106">
        <v>0</v>
      </c>
      <c r="F145" s="107">
        <v>2759</v>
      </c>
      <c r="G145" s="106">
        <v>3686</v>
      </c>
      <c r="H145" s="106">
        <v>0</v>
      </c>
      <c r="I145" s="107">
        <v>3361</v>
      </c>
      <c r="J145" s="106">
        <v>13671</v>
      </c>
      <c r="K145" s="106">
        <v>0</v>
      </c>
      <c r="L145" s="106">
        <v>0</v>
      </c>
      <c r="M145" s="107">
        <v>0</v>
      </c>
      <c r="N145" s="106">
        <v>16543</v>
      </c>
      <c r="O145" s="107">
        <v>0</v>
      </c>
      <c r="P145" s="106">
        <v>0</v>
      </c>
      <c r="Q145" s="107">
        <v>0</v>
      </c>
      <c r="R145" s="105">
        <f t="shared" si="26"/>
        <v>40020</v>
      </c>
      <c r="U145" s="110">
        <f t="shared" si="29"/>
        <v>0</v>
      </c>
    </row>
    <row r="146" spans="1:21" ht="18.75" customHeight="1">
      <c r="A146" s="354"/>
      <c r="B146" s="606"/>
      <c r="C146" s="119" t="s">
        <v>14</v>
      </c>
      <c r="D146" s="120" t="s">
        <v>285</v>
      </c>
      <c r="E146" s="121"/>
      <c r="F146" s="122">
        <v>3182</v>
      </c>
      <c r="G146" s="121">
        <v>2276</v>
      </c>
      <c r="H146" s="121"/>
      <c r="I146" s="122">
        <v>4015</v>
      </c>
      <c r="J146" s="121"/>
      <c r="K146" s="121">
        <v>12169</v>
      </c>
      <c r="L146" s="121"/>
      <c r="M146" s="122"/>
      <c r="N146" s="121">
        <v>13219</v>
      </c>
      <c r="O146" s="122">
        <v>840</v>
      </c>
      <c r="P146" s="121">
        <v>491</v>
      </c>
      <c r="Q146" s="122">
        <v>-141</v>
      </c>
      <c r="R146" s="123">
        <f t="shared" si="26"/>
        <v>36051</v>
      </c>
      <c r="U146" s="110" t="e">
        <f t="shared" si="29"/>
        <v>#VALUE!</v>
      </c>
    </row>
    <row r="147" spans="1:21" ht="18.75" customHeight="1">
      <c r="A147" s="339" t="s">
        <v>48</v>
      </c>
      <c r="B147" s="340"/>
      <c r="C147" s="118" t="s">
        <v>0</v>
      </c>
      <c r="D147" s="105">
        <f aca="true" t="shared" si="31" ref="D147:Q148">SUM(D149,D151,D153,D155)</f>
        <v>472142</v>
      </c>
      <c r="E147" s="105">
        <f t="shared" si="31"/>
        <v>410</v>
      </c>
      <c r="F147" s="105">
        <f t="shared" si="31"/>
        <v>2481</v>
      </c>
      <c r="G147" s="105">
        <f t="shared" si="31"/>
        <v>2116</v>
      </c>
      <c r="H147" s="105">
        <f t="shared" si="31"/>
        <v>2272</v>
      </c>
      <c r="I147" s="105">
        <f t="shared" si="31"/>
        <v>2121</v>
      </c>
      <c r="J147" s="105">
        <f t="shared" si="31"/>
        <v>2116</v>
      </c>
      <c r="K147" s="105">
        <f t="shared" si="31"/>
        <v>2472</v>
      </c>
      <c r="L147" s="105">
        <f t="shared" si="31"/>
        <v>2122</v>
      </c>
      <c r="M147" s="105">
        <f t="shared" si="31"/>
        <v>2116</v>
      </c>
      <c r="N147" s="105">
        <f t="shared" si="31"/>
        <v>2274</v>
      </c>
      <c r="O147" s="105">
        <f t="shared" si="31"/>
        <v>2633</v>
      </c>
      <c r="P147" s="105">
        <f t="shared" si="31"/>
        <v>15168</v>
      </c>
      <c r="Q147" s="105">
        <f t="shared" si="31"/>
        <v>433841</v>
      </c>
      <c r="R147" s="152">
        <f t="shared" si="26"/>
        <v>472142</v>
      </c>
      <c r="U147" s="110">
        <f t="shared" si="29"/>
        <v>0</v>
      </c>
    </row>
    <row r="148" spans="1:21" ht="18.75" customHeight="1">
      <c r="A148" s="355"/>
      <c r="B148" s="342"/>
      <c r="C148" s="119" t="s">
        <v>14</v>
      </c>
      <c r="D148" s="120" t="s">
        <v>285</v>
      </c>
      <c r="E148" s="121">
        <f t="shared" si="31"/>
        <v>0</v>
      </c>
      <c r="F148" s="122">
        <f t="shared" si="31"/>
        <v>221</v>
      </c>
      <c r="G148" s="121">
        <f t="shared" si="31"/>
        <v>2000</v>
      </c>
      <c r="H148" s="121">
        <f t="shared" si="31"/>
        <v>1013</v>
      </c>
      <c r="I148" s="122">
        <f t="shared" si="31"/>
        <v>1124</v>
      </c>
      <c r="J148" s="121">
        <f t="shared" si="31"/>
        <v>3460</v>
      </c>
      <c r="K148" s="121">
        <f t="shared" si="31"/>
        <v>8713</v>
      </c>
      <c r="L148" s="121">
        <f t="shared" si="31"/>
        <v>2429</v>
      </c>
      <c r="M148" s="122">
        <f t="shared" si="31"/>
        <v>2883</v>
      </c>
      <c r="N148" s="121">
        <f t="shared" si="31"/>
        <v>2216</v>
      </c>
      <c r="O148" s="122">
        <f t="shared" si="31"/>
        <v>10104</v>
      </c>
      <c r="P148" s="121">
        <f t="shared" si="31"/>
        <v>3199</v>
      </c>
      <c r="Q148" s="122">
        <f t="shared" si="31"/>
        <v>401486</v>
      </c>
      <c r="R148" s="123">
        <f t="shared" si="26"/>
        <v>438848</v>
      </c>
      <c r="U148" s="110" t="e">
        <f t="shared" si="29"/>
        <v>#VALUE!</v>
      </c>
    </row>
    <row r="149" spans="1:21" ht="18.75" customHeight="1">
      <c r="A149" s="350"/>
      <c r="B149" s="599" t="s">
        <v>47</v>
      </c>
      <c r="C149" s="118" t="s">
        <v>0</v>
      </c>
      <c r="D149" s="152">
        <v>51301</v>
      </c>
      <c r="E149" s="106">
        <v>364</v>
      </c>
      <c r="F149" s="106">
        <v>1696</v>
      </c>
      <c r="G149" s="106">
        <v>1331</v>
      </c>
      <c r="H149" s="106">
        <v>1487</v>
      </c>
      <c r="I149" s="106">
        <v>1331</v>
      </c>
      <c r="J149" s="106">
        <v>1331</v>
      </c>
      <c r="K149" s="106">
        <v>1487</v>
      </c>
      <c r="L149" s="106">
        <v>1331</v>
      </c>
      <c r="M149" s="106">
        <v>1331</v>
      </c>
      <c r="N149" s="106">
        <v>1487</v>
      </c>
      <c r="O149" s="106">
        <v>1331</v>
      </c>
      <c r="P149" s="106">
        <v>1331</v>
      </c>
      <c r="Q149" s="106">
        <v>35463</v>
      </c>
      <c r="R149" s="105">
        <f>SUM(E149:Q149)</f>
        <v>51301</v>
      </c>
      <c r="U149" s="110">
        <f>D149-R149</f>
        <v>0</v>
      </c>
    </row>
    <row r="150" spans="1:21" ht="18.75" customHeight="1">
      <c r="A150" s="350"/>
      <c r="B150" s="604"/>
      <c r="C150" s="127" t="s">
        <v>14</v>
      </c>
      <c r="D150" s="128" t="s">
        <v>285</v>
      </c>
      <c r="E150" s="129">
        <v>0</v>
      </c>
      <c r="F150" s="129">
        <v>221</v>
      </c>
      <c r="G150" s="129">
        <v>495</v>
      </c>
      <c r="H150" s="129">
        <v>377</v>
      </c>
      <c r="I150" s="129">
        <v>103</v>
      </c>
      <c r="J150" s="129">
        <v>1329</v>
      </c>
      <c r="K150" s="129">
        <v>5413</v>
      </c>
      <c r="L150" s="129">
        <v>1149</v>
      </c>
      <c r="M150" s="129">
        <v>1149</v>
      </c>
      <c r="N150" s="129">
        <v>1306</v>
      </c>
      <c r="O150" s="129">
        <v>1149</v>
      </c>
      <c r="P150" s="129">
        <v>1149</v>
      </c>
      <c r="Q150" s="129">
        <v>18337</v>
      </c>
      <c r="R150" s="128">
        <f>SUM(E150:Q150)</f>
        <v>32177</v>
      </c>
      <c r="U150" s="110" t="e">
        <f>D150-R150</f>
        <v>#VALUE!</v>
      </c>
    </row>
    <row r="151" spans="1:21" ht="18.75" customHeight="1">
      <c r="A151" s="350"/>
      <c r="B151" s="351" t="s">
        <v>50</v>
      </c>
      <c r="C151" s="118" t="s">
        <v>0</v>
      </c>
      <c r="D151" s="105">
        <v>395346</v>
      </c>
      <c r="E151" s="106">
        <v>46</v>
      </c>
      <c r="F151" s="107">
        <v>46</v>
      </c>
      <c r="G151" s="106">
        <v>46</v>
      </c>
      <c r="H151" s="106">
        <v>46</v>
      </c>
      <c r="I151" s="107">
        <v>46</v>
      </c>
      <c r="J151" s="106">
        <v>46</v>
      </c>
      <c r="K151" s="106">
        <v>46</v>
      </c>
      <c r="L151" s="106">
        <v>46</v>
      </c>
      <c r="M151" s="107">
        <v>46</v>
      </c>
      <c r="N151" s="106">
        <v>48</v>
      </c>
      <c r="O151" s="107">
        <v>46</v>
      </c>
      <c r="P151" s="106">
        <v>13096</v>
      </c>
      <c r="Q151" s="107">
        <v>381742</v>
      </c>
      <c r="R151" s="105">
        <f t="shared" si="26"/>
        <v>395346</v>
      </c>
      <c r="U151" s="110">
        <f t="shared" si="29"/>
        <v>0</v>
      </c>
    </row>
    <row r="152" spans="1:21" ht="18.75" customHeight="1">
      <c r="A152" s="350"/>
      <c r="B152" s="367"/>
      <c r="C152" s="134" t="s">
        <v>14</v>
      </c>
      <c r="D152" s="123" t="s">
        <v>285</v>
      </c>
      <c r="E152" s="132">
        <v>0</v>
      </c>
      <c r="F152" s="133">
        <v>0</v>
      </c>
      <c r="G152" s="132">
        <v>717</v>
      </c>
      <c r="H152" s="132">
        <v>315</v>
      </c>
      <c r="I152" s="133">
        <v>700</v>
      </c>
      <c r="J152" s="132">
        <v>1219</v>
      </c>
      <c r="K152" s="132">
        <v>389</v>
      </c>
      <c r="L152" s="132">
        <v>401</v>
      </c>
      <c r="M152" s="133">
        <v>696</v>
      </c>
      <c r="N152" s="132">
        <v>36</v>
      </c>
      <c r="O152" s="133">
        <v>8081</v>
      </c>
      <c r="P152" s="132">
        <v>852</v>
      </c>
      <c r="Q152" s="133">
        <v>379621</v>
      </c>
      <c r="R152" s="123">
        <f t="shared" si="26"/>
        <v>393027</v>
      </c>
      <c r="U152" s="110" t="e">
        <f t="shared" si="29"/>
        <v>#VALUE!</v>
      </c>
    </row>
    <row r="153" spans="1:21" ht="18.75" customHeight="1">
      <c r="A153" s="350"/>
      <c r="B153" s="351" t="s">
        <v>49</v>
      </c>
      <c r="C153" s="118" t="s">
        <v>0</v>
      </c>
      <c r="D153" s="105">
        <v>821</v>
      </c>
      <c r="E153" s="106">
        <v>0</v>
      </c>
      <c r="F153" s="106">
        <v>0</v>
      </c>
      <c r="G153" s="106">
        <v>0</v>
      </c>
      <c r="H153" s="106">
        <v>0</v>
      </c>
      <c r="I153" s="106">
        <v>5</v>
      </c>
      <c r="J153" s="106">
        <v>0</v>
      </c>
      <c r="K153" s="106">
        <v>200</v>
      </c>
      <c r="L153" s="106">
        <v>6</v>
      </c>
      <c r="M153" s="106">
        <v>0</v>
      </c>
      <c r="N153" s="106">
        <v>0</v>
      </c>
      <c r="O153" s="106">
        <v>517</v>
      </c>
      <c r="P153" s="106">
        <v>2</v>
      </c>
      <c r="Q153" s="106">
        <v>91</v>
      </c>
      <c r="R153" s="105">
        <f aca="true" t="shared" si="32" ref="R153:R192">SUM(E153:Q153)</f>
        <v>821</v>
      </c>
      <c r="U153" s="110">
        <f t="shared" si="29"/>
        <v>0</v>
      </c>
    </row>
    <row r="154" spans="1:21" ht="18.75" customHeight="1">
      <c r="A154" s="350"/>
      <c r="B154" s="367"/>
      <c r="C154" s="134" t="s">
        <v>14</v>
      </c>
      <c r="D154" s="123" t="s">
        <v>285</v>
      </c>
      <c r="E154" s="132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4</v>
      </c>
      <c r="K154" s="132">
        <v>0</v>
      </c>
      <c r="L154" s="132">
        <v>4</v>
      </c>
      <c r="M154" s="132">
        <v>164</v>
      </c>
      <c r="N154" s="132">
        <v>0</v>
      </c>
      <c r="O154" s="132">
        <v>0</v>
      </c>
      <c r="P154" s="132">
        <v>324</v>
      </c>
      <c r="Q154" s="132">
        <v>168</v>
      </c>
      <c r="R154" s="123">
        <f t="shared" si="32"/>
        <v>664</v>
      </c>
      <c r="U154" s="110" t="e">
        <f t="shared" si="29"/>
        <v>#VALUE!</v>
      </c>
    </row>
    <row r="155" spans="1:21" ht="18.75" customHeight="1">
      <c r="A155" s="350"/>
      <c r="B155" s="351" t="s">
        <v>51</v>
      </c>
      <c r="C155" s="118" t="s">
        <v>0</v>
      </c>
      <c r="D155" s="152">
        <v>24674</v>
      </c>
      <c r="E155" s="106">
        <v>0</v>
      </c>
      <c r="F155" s="106">
        <v>739</v>
      </c>
      <c r="G155" s="106">
        <v>739</v>
      </c>
      <c r="H155" s="106">
        <v>739</v>
      </c>
      <c r="I155" s="106">
        <v>739</v>
      </c>
      <c r="J155" s="106">
        <v>739</v>
      </c>
      <c r="K155" s="106">
        <v>739</v>
      </c>
      <c r="L155" s="106">
        <v>739</v>
      </c>
      <c r="M155" s="106">
        <v>739</v>
      </c>
      <c r="N155" s="106">
        <v>739</v>
      </c>
      <c r="O155" s="106">
        <v>739</v>
      </c>
      <c r="P155" s="106">
        <v>739</v>
      </c>
      <c r="Q155" s="106">
        <v>16545</v>
      </c>
      <c r="R155" s="105">
        <f t="shared" si="32"/>
        <v>24674</v>
      </c>
      <c r="U155" s="110">
        <f t="shared" si="29"/>
        <v>0</v>
      </c>
    </row>
    <row r="156" spans="1:21" ht="18.75" customHeight="1">
      <c r="A156" s="350"/>
      <c r="B156" s="356"/>
      <c r="C156" s="127" t="s">
        <v>14</v>
      </c>
      <c r="D156" s="128" t="s">
        <v>285</v>
      </c>
      <c r="E156" s="129">
        <v>0</v>
      </c>
      <c r="F156" s="129">
        <v>0</v>
      </c>
      <c r="G156" s="129">
        <v>788</v>
      </c>
      <c r="H156" s="129">
        <v>321</v>
      </c>
      <c r="I156" s="129">
        <v>321</v>
      </c>
      <c r="J156" s="129">
        <v>908</v>
      </c>
      <c r="K156" s="129">
        <v>2911</v>
      </c>
      <c r="L156" s="129">
        <v>875</v>
      </c>
      <c r="M156" s="129">
        <v>874</v>
      </c>
      <c r="N156" s="129">
        <v>874</v>
      </c>
      <c r="O156" s="129">
        <v>874</v>
      </c>
      <c r="P156" s="129">
        <v>874</v>
      </c>
      <c r="Q156" s="129">
        <v>3360</v>
      </c>
      <c r="R156" s="128">
        <f t="shared" si="32"/>
        <v>12980</v>
      </c>
      <c r="U156" s="110" t="e">
        <f t="shared" si="29"/>
        <v>#VALUE!</v>
      </c>
    </row>
    <row r="157" spans="1:21" ht="18.75" customHeight="1">
      <c r="A157" s="339" t="s">
        <v>52</v>
      </c>
      <c r="B157" s="340"/>
      <c r="C157" s="118" t="s">
        <v>0</v>
      </c>
      <c r="D157" s="105">
        <f>SUM(D159)</f>
        <v>452345</v>
      </c>
      <c r="E157" s="105">
        <f aca="true" t="shared" si="33" ref="E157:Q158">SUM(E159)</f>
        <v>24496</v>
      </c>
      <c r="F157" s="105">
        <f t="shared" si="33"/>
        <v>25298</v>
      </c>
      <c r="G157" s="105">
        <f t="shared" si="33"/>
        <v>34198</v>
      </c>
      <c r="H157" s="105">
        <f t="shared" si="33"/>
        <v>25340</v>
      </c>
      <c r="I157" s="105">
        <f t="shared" si="33"/>
        <v>27554</v>
      </c>
      <c r="J157" s="105">
        <f t="shared" si="33"/>
        <v>25547</v>
      </c>
      <c r="K157" s="105">
        <f t="shared" si="33"/>
        <v>26955</v>
      </c>
      <c r="L157" s="105">
        <f t="shared" si="33"/>
        <v>27201</v>
      </c>
      <c r="M157" s="105">
        <f t="shared" si="33"/>
        <v>29617</v>
      </c>
      <c r="N157" s="105">
        <f t="shared" si="33"/>
        <v>102328</v>
      </c>
      <c r="O157" s="105">
        <f t="shared" si="33"/>
        <v>25198</v>
      </c>
      <c r="P157" s="105">
        <f t="shared" si="33"/>
        <v>49548</v>
      </c>
      <c r="Q157" s="105">
        <f t="shared" si="33"/>
        <v>29065</v>
      </c>
      <c r="R157" s="152">
        <f t="shared" si="32"/>
        <v>452345</v>
      </c>
      <c r="U157" s="110">
        <f t="shared" si="29"/>
        <v>0</v>
      </c>
    </row>
    <row r="158" spans="1:21" ht="18.75" customHeight="1">
      <c r="A158" s="355"/>
      <c r="B158" s="342"/>
      <c r="C158" s="119" t="s">
        <v>14</v>
      </c>
      <c r="D158" s="120" t="s">
        <v>285</v>
      </c>
      <c r="E158" s="121">
        <f>SUM(E160)</f>
        <v>0</v>
      </c>
      <c r="F158" s="121">
        <f t="shared" si="33"/>
        <v>0</v>
      </c>
      <c r="G158" s="121">
        <f t="shared" si="33"/>
        <v>4197</v>
      </c>
      <c r="H158" s="121">
        <f t="shared" si="33"/>
        <v>20415</v>
      </c>
      <c r="I158" s="121">
        <f t="shared" si="33"/>
        <v>10616</v>
      </c>
      <c r="J158" s="121">
        <f t="shared" si="33"/>
        <v>3570</v>
      </c>
      <c r="K158" s="121">
        <f t="shared" si="33"/>
        <v>2656</v>
      </c>
      <c r="L158" s="121">
        <f t="shared" si="33"/>
        <v>57495</v>
      </c>
      <c r="M158" s="121">
        <f t="shared" si="33"/>
        <v>12676</v>
      </c>
      <c r="N158" s="121">
        <f t="shared" si="33"/>
        <v>41880</v>
      </c>
      <c r="O158" s="121">
        <f t="shared" si="33"/>
        <v>9567</v>
      </c>
      <c r="P158" s="121">
        <f t="shared" si="33"/>
        <v>22091</v>
      </c>
      <c r="Q158" s="121">
        <f t="shared" si="33"/>
        <v>210886</v>
      </c>
      <c r="R158" s="123">
        <f t="shared" si="32"/>
        <v>396049</v>
      </c>
      <c r="U158" s="110" t="e">
        <f t="shared" si="29"/>
        <v>#VALUE!</v>
      </c>
    </row>
    <row r="159" spans="1:21" ht="18.75" customHeight="1">
      <c r="A159" s="350"/>
      <c r="B159" s="351" t="s">
        <v>53</v>
      </c>
      <c r="C159" s="118" t="s">
        <v>0</v>
      </c>
      <c r="D159" s="105">
        <v>452345</v>
      </c>
      <c r="E159" s="105">
        <v>24496</v>
      </c>
      <c r="F159" s="105">
        <v>25298</v>
      </c>
      <c r="G159" s="105">
        <v>34198</v>
      </c>
      <c r="H159" s="105">
        <v>25340</v>
      </c>
      <c r="I159" s="105">
        <v>27554</v>
      </c>
      <c r="J159" s="105">
        <v>25547</v>
      </c>
      <c r="K159" s="105">
        <v>26955</v>
      </c>
      <c r="L159" s="105">
        <v>27201</v>
      </c>
      <c r="M159" s="105">
        <v>29617</v>
      </c>
      <c r="N159" s="105">
        <v>102328</v>
      </c>
      <c r="O159" s="105">
        <v>25198</v>
      </c>
      <c r="P159" s="105">
        <v>49548</v>
      </c>
      <c r="Q159" s="105">
        <v>29065</v>
      </c>
      <c r="R159" s="105">
        <f t="shared" si="32"/>
        <v>452345</v>
      </c>
      <c r="U159" s="110">
        <f t="shared" si="29"/>
        <v>0</v>
      </c>
    </row>
    <row r="160" spans="1:21" ht="18.75" customHeight="1">
      <c r="A160" s="350"/>
      <c r="B160" s="367"/>
      <c r="C160" s="134" t="s">
        <v>14</v>
      </c>
      <c r="D160" s="123" t="s">
        <v>285</v>
      </c>
      <c r="E160" s="132">
        <v>0</v>
      </c>
      <c r="F160" s="132">
        <v>0</v>
      </c>
      <c r="G160" s="132">
        <v>4197</v>
      </c>
      <c r="H160" s="132">
        <v>20415</v>
      </c>
      <c r="I160" s="132">
        <v>10616</v>
      </c>
      <c r="J160" s="132">
        <v>3570</v>
      </c>
      <c r="K160" s="132">
        <v>2656</v>
      </c>
      <c r="L160" s="132">
        <v>57495</v>
      </c>
      <c r="M160" s="132">
        <v>12676</v>
      </c>
      <c r="N160" s="132">
        <v>41880</v>
      </c>
      <c r="O160" s="132">
        <v>9567</v>
      </c>
      <c r="P160" s="132">
        <v>22091</v>
      </c>
      <c r="Q160" s="132">
        <v>210886</v>
      </c>
      <c r="R160" s="123">
        <f t="shared" si="32"/>
        <v>396049</v>
      </c>
      <c r="U160" s="110" t="e">
        <f t="shared" si="29"/>
        <v>#VALUE!</v>
      </c>
    </row>
    <row r="161" spans="1:21" ht="18.75" customHeight="1">
      <c r="A161" s="337" t="s">
        <v>106</v>
      </c>
      <c r="B161" s="347"/>
      <c r="C161" s="118" t="s">
        <v>0</v>
      </c>
      <c r="D161" s="105">
        <f aca="true" t="shared" si="34" ref="D161:Q162">SUM(D163,D165)</f>
        <v>1596926</v>
      </c>
      <c r="E161" s="106">
        <f t="shared" si="34"/>
        <v>40</v>
      </c>
      <c r="F161" s="107">
        <f t="shared" si="34"/>
        <v>15000</v>
      </c>
      <c r="G161" s="106">
        <f t="shared" si="34"/>
        <v>4508</v>
      </c>
      <c r="H161" s="106">
        <f t="shared" si="34"/>
        <v>12008</v>
      </c>
      <c r="I161" s="107">
        <f t="shared" si="34"/>
        <v>9728</v>
      </c>
      <c r="J161" s="106">
        <f t="shared" si="34"/>
        <v>38000</v>
      </c>
      <c r="K161" s="106">
        <f t="shared" si="34"/>
        <v>27014</v>
      </c>
      <c r="L161" s="106">
        <f t="shared" si="34"/>
        <v>32000</v>
      </c>
      <c r="M161" s="107">
        <f t="shared" si="34"/>
        <v>121664</v>
      </c>
      <c r="N161" s="106">
        <f t="shared" si="34"/>
        <v>191922</v>
      </c>
      <c r="O161" s="107">
        <f t="shared" si="34"/>
        <v>145181</v>
      </c>
      <c r="P161" s="106">
        <f t="shared" si="34"/>
        <v>503121</v>
      </c>
      <c r="Q161" s="107">
        <f t="shared" si="34"/>
        <v>496740</v>
      </c>
      <c r="R161" s="105">
        <f t="shared" si="32"/>
        <v>1596926</v>
      </c>
      <c r="U161" s="110">
        <f aca="true" t="shared" si="35" ref="U161:U206">D161-R161</f>
        <v>0</v>
      </c>
    </row>
    <row r="162" spans="1:21" ht="18.75" customHeight="1">
      <c r="A162" s="348"/>
      <c r="B162" s="349"/>
      <c r="C162" s="119" t="s">
        <v>14</v>
      </c>
      <c r="D162" s="120" t="s">
        <v>285</v>
      </c>
      <c r="E162" s="121">
        <f t="shared" si="34"/>
        <v>440</v>
      </c>
      <c r="F162" s="122">
        <f t="shared" si="34"/>
        <v>2562</v>
      </c>
      <c r="G162" s="121">
        <f t="shared" si="34"/>
        <v>5794</v>
      </c>
      <c r="H162" s="121">
        <f t="shared" si="34"/>
        <v>263142</v>
      </c>
      <c r="I162" s="122">
        <f t="shared" si="34"/>
        <v>115240</v>
      </c>
      <c r="J162" s="121">
        <f t="shared" si="34"/>
        <v>33248</v>
      </c>
      <c r="K162" s="121">
        <f t="shared" si="34"/>
        <v>47413</v>
      </c>
      <c r="L162" s="121">
        <f t="shared" si="34"/>
        <v>12474</v>
      </c>
      <c r="M162" s="122">
        <f t="shared" si="34"/>
        <v>93509</v>
      </c>
      <c r="N162" s="121">
        <f t="shared" si="34"/>
        <v>124500</v>
      </c>
      <c r="O162" s="122">
        <f t="shared" si="34"/>
        <v>116717</v>
      </c>
      <c r="P162" s="121">
        <f t="shared" si="34"/>
        <v>215484</v>
      </c>
      <c r="Q162" s="122">
        <f t="shared" si="34"/>
        <v>308220</v>
      </c>
      <c r="R162" s="123">
        <f t="shared" si="32"/>
        <v>1338743</v>
      </c>
      <c r="U162" s="110" t="e">
        <f t="shared" si="35"/>
        <v>#VALUE!</v>
      </c>
    </row>
    <row r="163" spans="1:21" ht="18.75" customHeight="1">
      <c r="A163" s="352"/>
      <c r="B163" s="370" t="s">
        <v>282</v>
      </c>
      <c r="C163" s="118" t="s">
        <v>0</v>
      </c>
      <c r="D163" s="152">
        <v>1596868</v>
      </c>
      <c r="E163" s="106">
        <v>40</v>
      </c>
      <c r="F163" s="107">
        <v>15000</v>
      </c>
      <c r="G163" s="106">
        <v>4500</v>
      </c>
      <c r="H163" s="106">
        <v>12000</v>
      </c>
      <c r="I163" s="107">
        <v>9700</v>
      </c>
      <c r="J163" s="106">
        <v>38000</v>
      </c>
      <c r="K163" s="106">
        <v>27000</v>
      </c>
      <c r="L163" s="106">
        <v>32000</v>
      </c>
      <c r="M163" s="107">
        <v>121664</v>
      </c>
      <c r="N163" s="106">
        <v>191922</v>
      </c>
      <c r="O163" s="107">
        <v>145181</v>
      </c>
      <c r="P163" s="106">
        <v>503121</v>
      </c>
      <c r="Q163" s="107">
        <v>496740</v>
      </c>
      <c r="R163" s="105">
        <f t="shared" si="32"/>
        <v>1596868</v>
      </c>
      <c r="U163" s="110">
        <f t="shared" si="35"/>
        <v>0</v>
      </c>
    </row>
    <row r="164" spans="1:21" ht="18.75" customHeight="1">
      <c r="A164" s="352"/>
      <c r="B164" s="370"/>
      <c r="C164" s="127" t="s">
        <v>14</v>
      </c>
      <c r="D164" s="128" t="s">
        <v>285</v>
      </c>
      <c r="E164" s="129">
        <v>440</v>
      </c>
      <c r="F164" s="130">
        <v>2562</v>
      </c>
      <c r="G164" s="129">
        <v>5787</v>
      </c>
      <c r="H164" s="129">
        <v>263113</v>
      </c>
      <c r="I164" s="130">
        <v>115240</v>
      </c>
      <c r="J164" s="129">
        <v>33236</v>
      </c>
      <c r="K164" s="129">
        <v>47404</v>
      </c>
      <c r="L164" s="129">
        <v>12474</v>
      </c>
      <c r="M164" s="130">
        <v>93509</v>
      </c>
      <c r="N164" s="129">
        <v>124500</v>
      </c>
      <c r="O164" s="130">
        <v>116717</v>
      </c>
      <c r="P164" s="129">
        <v>215484</v>
      </c>
      <c r="Q164" s="130">
        <v>308220</v>
      </c>
      <c r="R164" s="128">
        <f t="shared" si="32"/>
        <v>1338686</v>
      </c>
      <c r="U164" s="110" t="e">
        <f t="shared" si="35"/>
        <v>#VALUE!</v>
      </c>
    </row>
    <row r="165" spans="1:21" ht="18.75" customHeight="1">
      <c r="A165" s="352"/>
      <c r="B165" s="346" t="s">
        <v>88</v>
      </c>
      <c r="C165" s="118" t="s">
        <v>0</v>
      </c>
      <c r="D165" s="105">
        <v>58</v>
      </c>
      <c r="E165" s="106">
        <v>0</v>
      </c>
      <c r="F165" s="107">
        <v>0</v>
      </c>
      <c r="G165" s="106">
        <v>8</v>
      </c>
      <c r="H165" s="106">
        <v>8</v>
      </c>
      <c r="I165" s="107">
        <v>28</v>
      </c>
      <c r="J165" s="106">
        <v>0</v>
      </c>
      <c r="K165" s="106">
        <v>14</v>
      </c>
      <c r="L165" s="106">
        <v>0</v>
      </c>
      <c r="M165" s="107">
        <v>0</v>
      </c>
      <c r="N165" s="106">
        <v>0</v>
      </c>
      <c r="O165" s="107">
        <v>0</v>
      </c>
      <c r="P165" s="106">
        <v>0</v>
      </c>
      <c r="Q165" s="107">
        <v>0</v>
      </c>
      <c r="R165" s="105">
        <f t="shared" si="32"/>
        <v>58</v>
      </c>
      <c r="U165" s="110">
        <f t="shared" si="35"/>
        <v>0</v>
      </c>
    </row>
    <row r="166" spans="1:21" ht="18.75" customHeight="1">
      <c r="A166" s="353"/>
      <c r="B166" s="346"/>
      <c r="C166" s="119" t="s">
        <v>14</v>
      </c>
      <c r="D166" s="123" t="s">
        <v>285</v>
      </c>
      <c r="E166" s="132"/>
      <c r="F166" s="133"/>
      <c r="G166" s="132">
        <v>7</v>
      </c>
      <c r="H166" s="132">
        <v>29</v>
      </c>
      <c r="I166" s="133"/>
      <c r="J166" s="132">
        <v>12</v>
      </c>
      <c r="K166" s="132">
        <v>9</v>
      </c>
      <c r="L166" s="132"/>
      <c r="M166" s="133"/>
      <c r="N166" s="132"/>
      <c r="O166" s="133"/>
      <c r="P166" s="132"/>
      <c r="Q166" s="133"/>
      <c r="R166" s="123">
        <f t="shared" si="32"/>
        <v>57</v>
      </c>
      <c r="U166" s="110" t="e">
        <f t="shared" si="35"/>
        <v>#VALUE!</v>
      </c>
    </row>
    <row r="167" spans="1:21" ht="18.75" customHeight="1">
      <c r="A167" s="337" t="s">
        <v>134</v>
      </c>
      <c r="B167" s="347"/>
      <c r="C167" s="118" t="s">
        <v>0</v>
      </c>
      <c r="D167" s="105">
        <f>SUM(D169)</f>
        <v>119</v>
      </c>
      <c r="E167" s="106">
        <f aca="true" t="shared" si="36" ref="E167:Q168">SUM(E169)</f>
        <v>0</v>
      </c>
      <c r="F167" s="107">
        <f t="shared" si="36"/>
        <v>42</v>
      </c>
      <c r="G167" s="106">
        <f t="shared" si="36"/>
        <v>30</v>
      </c>
      <c r="H167" s="106">
        <f t="shared" si="36"/>
        <v>36</v>
      </c>
      <c r="I167" s="107">
        <f t="shared" si="36"/>
        <v>11</v>
      </c>
      <c r="J167" s="106">
        <f t="shared" si="36"/>
        <v>0</v>
      </c>
      <c r="K167" s="106">
        <f t="shared" si="36"/>
        <v>0</v>
      </c>
      <c r="L167" s="106">
        <f t="shared" si="36"/>
        <v>0</v>
      </c>
      <c r="M167" s="107">
        <f t="shared" si="36"/>
        <v>0</v>
      </c>
      <c r="N167" s="106">
        <f t="shared" si="36"/>
        <v>0</v>
      </c>
      <c r="O167" s="107">
        <f t="shared" si="36"/>
        <v>0</v>
      </c>
      <c r="P167" s="106">
        <f t="shared" si="36"/>
        <v>0</v>
      </c>
      <c r="Q167" s="107">
        <f t="shared" si="36"/>
        <v>0</v>
      </c>
      <c r="R167" s="105">
        <f t="shared" si="32"/>
        <v>119</v>
      </c>
      <c r="U167" s="110">
        <f t="shared" si="35"/>
        <v>0</v>
      </c>
    </row>
    <row r="168" spans="1:21" ht="18.75" customHeight="1">
      <c r="A168" s="348"/>
      <c r="B168" s="349"/>
      <c r="C168" s="119" t="s">
        <v>14</v>
      </c>
      <c r="D168" s="120" t="s">
        <v>285</v>
      </c>
      <c r="E168" s="121">
        <f t="shared" si="36"/>
        <v>0</v>
      </c>
      <c r="F168" s="122">
        <f t="shared" si="36"/>
        <v>36</v>
      </c>
      <c r="G168" s="121">
        <f t="shared" si="36"/>
        <v>38</v>
      </c>
      <c r="H168" s="121">
        <f t="shared" si="36"/>
        <v>34</v>
      </c>
      <c r="I168" s="122">
        <f t="shared" si="36"/>
        <v>0</v>
      </c>
      <c r="J168" s="121">
        <f t="shared" si="36"/>
        <v>0</v>
      </c>
      <c r="K168" s="121">
        <f t="shared" si="36"/>
        <v>0</v>
      </c>
      <c r="L168" s="121">
        <f t="shared" si="36"/>
        <v>0</v>
      </c>
      <c r="M168" s="122">
        <f t="shared" si="36"/>
        <v>0</v>
      </c>
      <c r="N168" s="121">
        <f t="shared" si="36"/>
        <v>0</v>
      </c>
      <c r="O168" s="122">
        <f t="shared" si="36"/>
        <v>0</v>
      </c>
      <c r="P168" s="121">
        <f t="shared" si="36"/>
        <v>0</v>
      </c>
      <c r="Q168" s="122">
        <f t="shared" si="36"/>
        <v>0</v>
      </c>
      <c r="R168" s="123">
        <f t="shared" si="32"/>
        <v>108</v>
      </c>
      <c r="U168" s="110" t="e">
        <f t="shared" si="35"/>
        <v>#VALUE!</v>
      </c>
    </row>
    <row r="169" spans="1:21" ht="18.75" customHeight="1">
      <c r="A169" s="353"/>
      <c r="B169" s="599" t="s">
        <v>184</v>
      </c>
      <c r="C169" s="118" t="s">
        <v>0</v>
      </c>
      <c r="D169" s="105">
        <v>119</v>
      </c>
      <c r="E169" s="106">
        <v>0</v>
      </c>
      <c r="F169" s="107">
        <v>42</v>
      </c>
      <c r="G169" s="106">
        <v>30</v>
      </c>
      <c r="H169" s="106">
        <v>36</v>
      </c>
      <c r="I169" s="107">
        <v>11</v>
      </c>
      <c r="J169" s="106">
        <v>0</v>
      </c>
      <c r="K169" s="106">
        <v>0</v>
      </c>
      <c r="L169" s="106">
        <v>0</v>
      </c>
      <c r="M169" s="107">
        <v>0</v>
      </c>
      <c r="N169" s="106">
        <v>0</v>
      </c>
      <c r="O169" s="107">
        <v>0</v>
      </c>
      <c r="P169" s="106">
        <v>0</v>
      </c>
      <c r="Q169" s="107">
        <v>0</v>
      </c>
      <c r="R169" s="105">
        <f t="shared" si="32"/>
        <v>119</v>
      </c>
      <c r="U169" s="110">
        <f t="shared" si="35"/>
        <v>0</v>
      </c>
    </row>
    <row r="170" spans="1:21" ht="18.75" customHeight="1">
      <c r="A170" s="603"/>
      <c r="B170" s="604"/>
      <c r="C170" s="119" t="s">
        <v>14</v>
      </c>
      <c r="D170" s="120" t="s">
        <v>285</v>
      </c>
      <c r="E170" s="121"/>
      <c r="F170" s="122">
        <v>36</v>
      </c>
      <c r="G170" s="121">
        <v>38</v>
      </c>
      <c r="H170" s="121">
        <v>34</v>
      </c>
      <c r="I170" s="122"/>
      <c r="J170" s="121"/>
      <c r="K170" s="121"/>
      <c r="L170" s="121"/>
      <c r="M170" s="122"/>
      <c r="N170" s="121"/>
      <c r="O170" s="122"/>
      <c r="P170" s="121"/>
      <c r="Q170" s="122"/>
      <c r="R170" s="123">
        <f t="shared" si="32"/>
        <v>108</v>
      </c>
      <c r="U170" s="110" t="e">
        <f t="shared" si="35"/>
        <v>#VALUE!</v>
      </c>
    </row>
    <row r="171" spans="1:21" ht="18.75" customHeight="1">
      <c r="A171" s="343" t="s">
        <v>135</v>
      </c>
      <c r="B171" s="344"/>
      <c r="C171" s="118" t="s">
        <v>0</v>
      </c>
      <c r="D171" s="105">
        <f>SUM(D173,D175,D177)</f>
        <v>422951</v>
      </c>
      <c r="E171" s="106">
        <f aca="true" t="shared" si="37" ref="E171:P172">SUM(E173,E175,E177)</f>
        <v>0</v>
      </c>
      <c r="F171" s="107">
        <f t="shared" si="37"/>
        <v>1109</v>
      </c>
      <c r="G171" s="106">
        <f t="shared" si="37"/>
        <v>1657</v>
      </c>
      <c r="H171" s="106">
        <f t="shared" si="37"/>
        <v>3697</v>
      </c>
      <c r="I171" s="107">
        <f t="shared" si="37"/>
        <v>4325</v>
      </c>
      <c r="J171" s="106">
        <f t="shared" si="37"/>
        <v>1659</v>
      </c>
      <c r="K171" s="106">
        <f t="shared" si="37"/>
        <v>1357</v>
      </c>
      <c r="L171" s="106">
        <f t="shared" si="37"/>
        <v>1109</v>
      </c>
      <c r="M171" s="107">
        <f t="shared" si="37"/>
        <v>2107</v>
      </c>
      <c r="N171" s="106">
        <f t="shared" si="37"/>
        <v>3446</v>
      </c>
      <c r="O171" s="107">
        <f t="shared" si="37"/>
        <v>1107</v>
      </c>
      <c r="P171" s="106">
        <f t="shared" si="37"/>
        <v>3209</v>
      </c>
      <c r="Q171" s="107">
        <f>SUM(Q173,Q175,Q177)</f>
        <v>398169</v>
      </c>
      <c r="R171" s="105">
        <f t="shared" si="32"/>
        <v>422951</v>
      </c>
      <c r="U171" s="110">
        <f t="shared" si="35"/>
        <v>0</v>
      </c>
    </row>
    <row r="172" spans="1:21" ht="18.75" customHeight="1">
      <c r="A172" s="345"/>
      <c r="B172" s="344"/>
      <c r="C172" s="119" t="s">
        <v>14</v>
      </c>
      <c r="D172" s="120" t="s">
        <v>285</v>
      </c>
      <c r="E172" s="121">
        <f t="shared" si="37"/>
        <v>0</v>
      </c>
      <c r="F172" s="122">
        <f t="shared" si="37"/>
        <v>330</v>
      </c>
      <c r="G172" s="121">
        <f t="shared" si="37"/>
        <v>118</v>
      </c>
      <c r="H172" s="121">
        <f t="shared" si="37"/>
        <v>1042</v>
      </c>
      <c r="I172" s="122">
        <f t="shared" si="37"/>
        <v>6584</v>
      </c>
      <c r="J172" s="121">
        <f t="shared" si="37"/>
        <v>760</v>
      </c>
      <c r="K172" s="121">
        <f t="shared" si="37"/>
        <v>6983</v>
      </c>
      <c r="L172" s="121">
        <f t="shared" si="37"/>
        <v>751</v>
      </c>
      <c r="M172" s="122">
        <f t="shared" si="37"/>
        <v>3581</v>
      </c>
      <c r="N172" s="121">
        <f t="shared" si="37"/>
        <v>3495</v>
      </c>
      <c r="O172" s="122">
        <f t="shared" si="37"/>
        <v>3813</v>
      </c>
      <c r="P172" s="121">
        <f t="shared" si="37"/>
        <v>1757</v>
      </c>
      <c r="Q172" s="122">
        <f>SUM(Q174,Q176,Q178)</f>
        <v>34157</v>
      </c>
      <c r="R172" s="123">
        <f t="shared" si="32"/>
        <v>63371</v>
      </c>
      <c r="U172" s="110" t="e">
        <f t="shared" si="35"/>
        <v>#VALUE!</v>
      </c>
    </row>
    <row r="173" spans="1:21" ht="18.75" customHeight="1">
      <c r="A173" s="601"/>
      <c r="B173" s="344" t="s">
        <v>386</v>
      </c>
      <c r="C173" s="118" t="s">
        <v>0</v>
      </c>
      <c r="D173" s="187">
        <v>412055</v>
      </c>
      <c r="E173" s="188">
        <v>0</v>
      </c>
      <c r="F173" s="189">
        <v>590</v>
      </c>
      <c r="G173" s="188">
        <v>1139</v>
      </c>
      <c r="H173" s="188">
        <v>840</v>
      </c>
      <c r="I173" s="189">
        <v>3807</v>
      </c>
      <c r="J173" s="188">
        <v>1140</v>
      </c>
      <c r="K173" s="188">
        <v>839</v>
      </c>
      <c r="L173" s="188">
        <v>590</v>
      </c>
      <c r="M173" s="189">
        <v>1589</v>
      </c>
      <c r="N173" s="188">
        <v>590</v>
      </c>
      <c r="O173" s="189">
        <v>589</v>
      </c>
      <c r="P173" s="188">
        <v>2690</v>
      </c>
      <c r="Q173" s="189">
        <v>397652</v>
      </c>
      <c r="R173" s="105">
        <f t="shared" si="32"/>
        <v>412055</v>
      </c>
      <c r="U173" s="110">
        <f t="shared" si="35"/>
        <v>0</v>
      </c>
    </row>
    <row r="174" spans="1:21" ht="18.75" customHeight="1">
      <c r="A174" s="601"/>
      <c r="B174" s="344"/>
      <c r="C174" s="119" t="s">
        <v>14</v>
      </c>
      <c r="D174" s="120" t="s">
        <v>285</v>
      </c>
      <c r="E174" s="121"/>
      <c r="F174" s="122">
        <v>330</v>
      </c>
      <c r="G174" s="121">
        <v>118</v>
      </c>
      <c r="H174" s="121">
        <v>1042</v>
      </c>
      <c r="I174" s="122">
        <v>4589</v>
      </c>
      <c r="J174" s="121">
        <v>261</v>
      </c>
      <c r="K174" s="121">
        <v>2432</v>
      </c>
      <c r="L174" s="121">
        <v>751</v>
      </c>
      <c r="M174" s="122">
        <v>3083</v>
      </c>
      <c r="N174" s="121">
        <v>1835</v>
      </c>
      <c r="O174" s="122">
        <v>3315</v>
      </c>
      <c r="P174" s="121">
        <v>1222</v>
      </c>
      <c r="Q174" s="122">
        <v>33640</v>
      </c>
      <c r="R174" s="123">
        <f t="shared" si="32"/>
        <v>52618</v>
      </c>
      <c r="U174" s="110" t="e">
        <f t="shared" si="35"/>
        <v>#VALUE!</v>
      </c>
    </row>
    <row r="175" spans="1:21" ht="18.75" customHeight="1">
      <c r="A175" s="601"/>
      <c r="B175" s="344" t="s">
        <v>387</v>
      </c>
      <c r="C175" s="118" t="s">
        <v>0</v>
      </c>
      <c r="D175" s="187">
        <v>4675</v>
      </c>
      <c r="E175" s="188">
        <v>0</v>
      </c>
      <c r="F175" s="189">
        <v>0</v>
      </c>
      <c r="G175" s="188">
        <v>0</v>
      </c>
      <c r="H175" s="188">
        <v>2338</v>
      </c>
      <c r="I175" s="189">
        <v>0</v>
      </c>
      <c r="J175" s="188">
        <v>0</v>
      </c>
      <c r="K175" s="188">
        <v>0</v>
      </c>
      <c r="L175" s="188">
        <v>0</v>
      </c>
      <c r="M175" s="189">
        <v>0</v>
      </c>
      <c r="N175" s="188">
        <v>2337</v>
      </c>
      <c r="O175" s="189">
        <v>0</v>
      </c>
      <c r="P175" s="188">
        <v>0</v>
      </c>
      <c r="Q175" s="189">
        <v>0</v>
      </c>
      <c r="R175" s="105">
        <f t="shared" si="32"/>
        <v>4675</v>
      </c>
      <c r="U175" s="110">
        <f t="shared" si="35"/>
        <v>0</v>
      </c>
    </row>
    <row r="176" spans="1:21" ht="18.75" customHeight="1">
      <c r="A176" s="601"/>
      <c r="B176" s="344"/>
      <c r="C176" s="119" t="s">
        <v>14</v>
      </c>
      <c r="D176" s="120" t="s">
        <v>285</v>
      </c>
      <c r="E176" s="121"/>
      <c r="F176" s="122"/>
      <c r="G176" s="121"/>
      <c r="H176" s="121"/>
      <c r="I176" s="122"/>
      <c r="J176" s="121"/>
      <c r="K176" s="121">
        <v>4551</v>
      </c>
      <c r="L176" s="121"/>
      <c r="M176" s="122"/>
      <c r="N176" s="121"/>
      <c r="O176" s="122"/>
      <c r="P176" s="121"/>
      <c r="Q176" s="122"/>
      <c r="R176" s="123">
        <f t="shared" si="32"/>
        <v>4551</v>
      </c>
      <c r="U176" s="110" t="e">
        <f t="shared" si="35"/>
        <v>#VALUE!</v>
      </c>
    </row>
    <row r="177" spans="1:21" ht="18.75" customHeight="1">
      <c r="A177" s="601"/>
      <c r="B177" s="344" t="s">
        <v>51</v>
      </c>
      <c r="C177" s="118" t="s">
        <v>0</v>
      </c>
      <c r="D177" s="187">
        <v>6221</v>
      </c>
      <c r="E177" s="188">
        <v>0</v>
      </c>
      <c r="F177" s="189">
        <v>519</v>
      </c>
      <c r="G177" s="188">
        <v>518</v>
      </c>
      <c r="H177" s="188">
        <v>519</v>
      </c>
      <c r="I177" s="189">
        <v>518</v>
      </c>
      <c r="J177" s="188">
        <v>519</v>
      </c>
      <c r="K177" s="188">
        <v>518</v>
      </c>
      <c r="L177" s="188">
        <v>519</v>
      </c>
      <c r="M177" s="189">
        <v>518</v>
      </c>
      <c r="N177" s="188">
        <v>519</v>
      </c>
      <c r="O177" s="189">
        <v>518</v>
      </c>
      <c r="P177" s="188">
        <v>519</v>
      </c>
      <c r="Q177" s="189">
        <v>517</v>
      </c>
      <c r="R177" s="105">
        <f t="shared" si="32"/>
        <v>6221</v>
      </c>
      <c r="U177" s="110">
        <f t="shared" si="35"/>
        <v>0</v>
      </c>
    </row>
    <row r="178" spans="1:21" ht="18.75" customHeight="1">
      <c r="A178" s="602"/>
      <c r="B178" s="344"/>
      <c r="C178" s="119" t="s">
        <v>14</v>
      </c>
      <c r="D178" s="120" t="s">
        <v>285</v>
      </c>
      <c r="E178" s="121"/>
      <c r="F178" s="122"/>
      <c r="G178" s="121"/>
      <c r="H178" s="121"/>
      <c r="I178" s="122">
        <v>1995</v>
      </c>
      <c r="J178" s="121">
        <v>499</v>
      </c>
      <c r="K178" s="121"/>
      <c r="L178" s="121"/>
      <c r="M178" s="122">
        <v>498</v>
      </c>
      <c r="N178" s="121">
        <v>1660</v>
      </c>
      <c r="O178" s="122">
        <v>498</v>
      </c>
      <c r="P178" s="121">
        <v>535</v>
      </c>
      <c r="Q178" s="122">
        <v>517</v>
      </c>
      <c r="R178" s="123">
        <f t="shared" si="32"/>
        <v>6202</v>
      </c>
      <c r="U178" s="110" t="e">
        <f t="shared" si="35"/>
        <v>#VALUE!</v>
      </c>
    </row>
    <row r="179" spans="1:21" ht="18.75" customHeight="1">
      <c r="A179" s="335" t="s">
        <v>66</v>
      </c>
      <c r="B179" s="336"/>
      <c r="C179" s="118" t="s">
        <v>0</v>
      </c>
      <c r="D179" s="105">
        <f aca="true" t="shared" si="38" ref="D179:Q180">SUM(D181,D183,D185)</f>
        <v>1372332</v>
      </c>
      <c r="E179" s="106">
        <f t="shared" si="38"/>
        <v>0</v>
      </c>
      <c r="F179" s="107">
        <f t="shared" si="38"/>
        <v>0</v>
      </c>
      <c r="G179" s="106">
        <f t="shared" si="38"/>
        <v>22136</v>
      </c>
      <c r="H179" s="106">
        <f t="shared" si="38"/>
        <v>18876</v>
      </c>
      <c r="I179" s="107">
        <f t="shared" si="38"/>
        <v>37392</v>
      </c>
      <c r="J179" s="106">
        <f t="shared" si="38"/>
        <v>9525</v>
      </c>
      <c r="K179" s="106">
        <f t="shared" si="38"/>
        <v>5859</v>
      </c>
      <c r="L179" s="106">
        <f t="shared" si="38"/>
        <v>13252</v>
      </c>
      <c r="M179" s="107">
        <f t="shared" si="38"/>
        <v>6525</v>
      </c>
      <c r="N179" s="106">
        <f t="shared" si="38"/>
        <v>10583</v>
      </c>
      <c r="O179" s="107">
        <f t="shared" si="38"/>
        <v>89062</v>
      </c>
      <c r="P179" s="106">
        <f t="shared" si="38"/>
        <v>218536</v>
      </c>
      <c r="Q179" s="107">
        <f t="shared" si="38"/>
        <v>940586</v>
      </c>
      <c r="R179" s="105">
        <f t="shared" si="32"/>
        <v>1372332</v>
      </c>
      <c r="U179" s="110">
        <f t="shared" si="35"/>
        <v>0</v>
      </c>
    </row>
    <row r="180" spans="1:21" ht="18.75" customHeight="1">
      <c r="A180" s="337"/>
      <c r="B180" s="336"/>
      <c r="C180" s="119" t="s">
        <v>14</v>
      </c>
      <c r="D180" s="120" t="s">
        <v>285</v>
      </c>
      <c r="E180" s="121">
        <f t="shared" si="38"/>
        <v>0</v>
      </c>
      <c r="F180" s="122">
        <f t="shared" si="38"/>
        <v>5548</v>
      </c>
      <c r="G180" s="121">
        <f t="shared" si="38"/>
        <v>5501</v>
      </c>
      <c r="H180" s="121">
        <f t="shared" si="38"/>
        <v>5501</v>
      </c>
      <c r="I180" s="122">
        <f t="shared" si="38"/>
        <v>7822</v>
      </c>
      <c r="J180" s="121">
        <f t="shared" si="38"/>
        <v>5555</v>
      </c>
      <c r="K180" s="121">
        <f t="shared" si="38"/>
        <v>10564</v>
      </c>
      <c r="L180" s="121">
        <f t="shared" si="38"/>
        <v>7438</v>
      </c>
      <c r="M180" s="122">
        <f t="shared" si="38"/>
        <v>6408</v>
      </c>
      <c r="N180" s="121">
        <f t="shared" si="38"/>
        <v>10349</v>
      </c>
      <c r="O180" s="122">
        <f t="shared" si="38"/>
        <v>19773</v>
      </c>
      <c r="P180" s="121">
        <f t="shared" si="38"/>
        <v>705591</v>
      </c>
      <c r="Q180" s="122">
        <f t="shared" si="38"/>
        <v>388648</v>
      </c>
      <c r="R180" s="123">
        <f t="shared" si="32"/>
        <v>1178698</v>
      </c>
      <c r="U180" s="110" t="e">
        <f t="shared" si="35"/>
        <v>#VALUE!</v>
      </c>
    </row>
    <row r="181" spans="1:21" ht="18.75" customHeight="1">
      <c r="A181" s="354"/>
      <c r="B181" s="346" t="s">
        <v>102</v>
      </c>
      <c r="C181" s="163" t="s">
        <v>96</v>
      </c>
      <c r="D181" s="152">
        <v>18113</v>
      </c>
      <c r="E181" s="156">
        <v>0</v>
      </c>
      <c r="F181" s="157">
        <v>0</v>
      </c>
      <c r="G181" s="156">
        <v>3018</v>
      </c>
      <c r="H181" s="156">
        <v>1509</v>
      </c>
      <c r="I181" s="157">
        <v>1509</v>
      </c>
      <c r="J181" s="156">
        <v>1509</v>
      </c>
      <c r="K181" s="156">
        <v>1509</v>
      </c>
      <c r="L181" s="156">
        <v>1509</v>
      </c>
      <c r="M181" s="157">
        <v>1509</v>
      </c>
      <c r="N181" s="156">
        <v>1509</v>
      </c>
      <c r="O181" s="157">
        <v>1509</v>
      </c>
      <c r="P181" s="156">
        <v>1509</v>
      </c>
      <c r="Q181" s="157">
        <v>1514</v>
      </c>
      <c r="R181" s="105">
        <f t="shared" si="32"/>
        <v>18113</v>
      </c>
      <c r="U181" s="110">
        <f t="shared" si="35"/>
        <v>0</v>
      </c>
    </row>
    <row r="182" spans="1:21" ht="18.75" customHeight="1">
      <c r="A182" s="354"/>
      <c r="B182" s="346"/>
      <c r="C182" s="164" t="s">
        <v>97</v>
      </c>
      <c r="D182" s="120" t="s">
        <v>285</v>
      </c>
      <c r="E182" s="121"/>
      <c r="F182" s="122">
        <v>1509</v>
      </c>
      <c r="G182" s="121">
        <v>1509</v>
      </c>
      <c r="H182" s="121">
        <v>1509</v>
      </c>
      <c r="I182" s="122">
        <v>1509</v>
      </c>
      <c r="J182" s="121">
        <v>1509</v>
      </c>
      <c r="K182" s="121">
        <v>1509</v>
      </c>
      <c r="L182" s="121">
        <v>1509</v>
      </c>
      <c r="M182" s="122">
        <v>1509</v>
      </c>
      <c r="N182" s="121">
        <v>1509</v>
      </c>
      <c r="O182" s="122">
        <v>1509</v>
      </c>
      <c r="P182" s="121">
        <v>1509</v>
      </c>
      <c r="Q182" s="122">
        <v>1509</v>
      </c>
      <c r="R182" s="123">
        <f t="shared" si="32"/>
        <v>18108</v>
      </c>
      <c r="U182" s="110" t="e">
        <f t="shared" si="35"/>
        <v>#VALUE!</v>
      </c>
    </row>
    <row r="183" spans="1:21" ht="18.75" customHeight="1">
      <c r="A183" s="354"/>
      <c r="B183" s="346" t="s">
        <v>74</v>
      </c>
      <c r="C183" s="118" t="s">
        <v>0</v>
      </c>
      <c r="D183" s="105">
        <v>1306312</v>
      </c>
      <c r="E183" s="106">
        <v>0</v>
      </c>
      <c r="F183" s="107">
        <v>0</v>
      </c>
      <c r="G183" s="106">
        <v>10924</v>
      </c>
      <c r="H183" s="106">
        <v>13270</v>
      </c>
      <c r="I183" s="107">
        <v>31786</v>
      </c>
      <c r="J183" s="106">
        <v>3919</v>
      </c>
      <c r="K183" s="106">
        <v>253</v>
      </c>
      <c r="L183" s="106">
        <v>7646</v>
      </c>
      <c r="M183" s="107">
        <v>919</v>
      </c>
      <c r="N183" s="106">
        <v>4977</v>
      </c>
      <c r="O183" s="107">
        <v>83879</v>
      </c>
      <c r="P183" s="106">
        <v>213353</v>
      </c>
      <c r="Q183" s="107">
        <v>935386</v>
      </c>
      <c r="R183" s="105">
        <f t="shared" si="32"/>
        <v>1306312</v>
      </c>
      <c r="U183" s="110">
        <f t="shared" si="35"/>
        <v>0</v>
      </c>
    </row>
    <row r="184" spans="1:21" ht="18.75" customHeight="1">
      <c r="A184" s="354"/>
      <c r="B184" s="351"/>
      <c r="C184" s="134" t="s">
        <v>14</v>
      </c>
      <c r="D184" s="123" t="s">
        <v>285</v>
      </c>
      <c r="E184" s="132">
        <v>0</v>
      </c>
      <c r="F184" s="133">
        <v>47</v>
      </c>
      <c r="G184" s="132">
        <v>0</v>
      </c>
      <c r="H184" s="132">
        <v>0</v>
      </c>
      <c r="I184" s="133">
        <v>2321</v>
      </c>
      <c r="J184" s="132">
        <v>54</v>
      </c>
      <c r="K184" s="132">
        <v>5063</v>
      </c>
      <c r="L184" s="132">
        <v>1937</v>
      </c>
      <c r="M184" s="133">
        <v>907</v>
      </c>
      <c r="N184" s="132">
        <v>4848</v>
      </c>
      <c r="O184" s="133">
        <v>14272</v>
      </c>
      <c r="P184" s="132">
        <v>700090</v>
      </c>
      <c r="Q184" s="133">
        <v>383147</v>
      </c>
      <c r="R184" s="123">
        <f t="shared" si="32"/>
        <v>1112686</v>
      </c>
      <c r="U184" s="110" t="e">
        <f t="shared" si="35"/>
        <v>#VALUE!</v>
      </c>
    </row>
    <row r="185" spans="1:21" ht="18.75" customHeight="1">
      <c r="A185" s="354"/>
      <c r="B185" s="346" t="s">
        <v>103</v>
      </c>
      <c r="C185" s="163" t="s">
        <v>96</v>
      </c>
      <c r="D185" s="152">
        <v>47907</v>
      </c>
      <c r="E185" s="156">
        <v>0</v>
      </c>
      <c r="F185" s="157">
        <v>0</v>
      </c>
      <c r="G185" s="156">
        <v>8194</v>
      </c>
      <c r="H185" s="156">
        <v>4097</v>
      </c>
      <c r="I185" s="157">
        <v>4097</v>
      </c>
      <c r="J185" s="156">
        <v>4097</v>
      </c>
      <c r="K185" s="156">
        <v>4097</v>
      </c>
      <c r="L185" s="156">
        <v>4097</v>
      </c>
      <c r="M185" s="157">
        <v>4097</v>
      </c>
      <c r="N185" s="156">
        <v>4097</v>
      </c>
      <c r="O185" s="157">
        <v>3674</v>
      </c>
      <c r="P185" s="156">
        <v>3674</v>
      </c>
      <c r="Q185" s="157">
        <v>3686</v>
      </c>
      <c r="R185" s="105">
        <f t="shared" si="32"/>
        <v>47907</v>
      </c>
      <c r="U185" s="110">
        <f t="shared" si="35"/>
        <v>0</v>
      </c>
    </row>
    <row r="186" spans="1:21" ht="18.75" customHeight="1">
      <c r="A186" s="371"/>
      <c r="B186" s="346"/>
      <c r="C186" s="164" t="s">
        <v>97</v>
      </c>
      <c r="D186" s="120" t="s">
        <v>285</v>
      </c>
      <c r="E186" s="121"/>
      <c r="F186" s="122">
        <v>3992</v>
      </c>
      <c r="G186" s="121">
        <v>3992</v>
      </c>
      <c r="H186" s="121">
        <v>3992</v>
      </c>
      <c r="I186" s="122">
        <v>3992</v>
      </c>
      <c r="J186" s="121">
        <v>3992</v>
      </c>
      <c r="K186" s="121">
        <v>3992</v>
      </c>
      <c r="L186" s="121">
        <v>3992</v>
      </c>
      <c r="M186" s="122">
        <v>3992</v>
      </c>
      <c r="N186" s="121">
        <v>3992</v>
      </c>
      <c r="O186" s="122">
        <v>3992</v>
      </c>
      <c r="P186" s="121">
        <v>3992</v>
      </c>
      <c r="Q186" s="122">
        <v>3992</v>
      </c>
      <c r="R186" s="123">
        <f t="shared" si="32"/>
        <v>47904</v>
      </c>
      <c r="U186" s="110" t="e">
        <f t="shared" si="35"/>
        <v>#VALUE!</v>
      </c>
    </row>
    <row r="187" spans="1:22" s="109" customFormat="1" ht="18.75" customHeight="1">
      <c r="A187" s="361" t="s">
        <v>100</v>
      </c>
      <c r="B187" s="351"/>
      <c r="C187" s="163" t="s">
        <v>96</v>
      </c>
      <c r="D187" s="152">
        <f>SUM(D189)</f>
        <v>1496412</v>
      </c>
      <c r="E187" s="156">
        <f aca="true" t="shared" si="39" ref="E187:Q188">SUM(E189)</f>
        <v>4937</v>
      </c>
      <c r="F187" s="157">
        <f t="shared" si="39"/>
        <v>6416</v>
      </c>
      <c r="G187" s="156">
        <f t="shared" si="39"/>
        <v>65377</v>
      </c>
      <c r="H187" s="156">
        <f t="shared" si="39"/>
        <v>53317</v>
      </c>
      <c r="I187" s="157">
        <f t="shared" si="39"/>
        <v>91537</v>
      </c>
      <c r="J187" s="156">
        <f t="shared" si="39"/>
        <v>147107</v>
      </c>
      <c r="K187" s="156">
        <f t="shared" si="39"/>
        <v>83827</v>
      </c>
      <c r="L187" s="156">
        <f t="shared" si="39"/>
        <v>89347</v>
      </c>
      <c r="M187" s="157">
        <f t="shared" si="39"/>
        <v>70577</v>
      </c>
      <c r="N187" s="156">
        <f t="shared" si="39"/>
        <v>145517</v>
      </c>
      <c r="O187" s="157">
        <f t="shared" si="39"/>
        <v>226036</v>
      </c>
      <c r="P187" s="156">
        <f t="shared" si="39"/>
        <v>358985</v>
      </c>
      <c r="Q187" s="157">
        <f t="shared" si="39"/>
        <v>153432</v>
      </c>
      <c r="R187" s="105">
        <f t="shared" si="32"/>
        <v>1496412</v>
      </c>
      <c r="S187" s="108"/>
      <c r="U187" s="110">
        <f t="shared" si="35"/>
        <v>0</v>
      </c>
      <c r="V187" s="108"/>
    </row>
    <row r="188" spans="1:22" s="109" customFormat="1" ht="18.75" customHeight="1">
      <c r="A188" s="374"/>
      <c r="B188" s="356"/>
      <c r="C188" s="164" t="s">
        <v>97</v>
      </c>
      <c r="D188" s="120" t="s">
        <v>285</v>
      </c>
      <c r="E188" s="121">
        <f t="shared" si="39"/>
        <v>0</v>
      </c>
      <c r="F188" s="122">
        <f t="shared" si="39"/>
        <v>2126</v>
      </c>
      <c r="G188" s="121">
        <f t="shared" si="39"/>
        <v>1645</v>
      </c>
      <c r="H188" s="121">
        <f t="shared" si="39"/>
        <v>2716</v>
      </c>
      <c r="I188" s="122">
        <f t="shared" si="39"/>
        <v>34175</v>
      </c>
      <c r="J188" s="121">
        <f t="shared" si="39"/>
        <v>18950</v>
      </c>
      <c r="K188" s="121">
        <f t="shared" si="39"/>
        <v>72254</v>
      </c>
      <c r="L188" s="121">
        <f t="shared" si="39"/>
        <v>113212</v>
      </c>
      <c r="M188" s="122">
        <f t="shared" si="39"/>
        <v>31488</v>
      </c>
      <c r="N188" s="121">
        <f t="shared" si="39"/>
        <v>59564</v>
      </c>
      <c r="O188" s="122">
        <f t="shared" si="39"/>
        <v>110867</v>
      </c>
      <c r="P188" s="121">
        <f t="shared" si="39"/>
        <v>405382</v>
      </c>
      <c r="Q188" s="122">
        <f t="shared" si="39"/>
        <v>342712</v>
      </c>
      <c r="R188" s="123">
        <f t="shared" si="32"/>
        <v>1195091</v>
      </c>
      <c r="S188" s="108"/>
      <c r="U188" s="110" t="e">
        <f t="shared" si="35"/>
        <v>#VALUE!</v>
      </c>
      <c r="V188" s="108"/>
    </row>
    <row r="189" spans="1:21" ht="18.75" customHeight="1">
      <c r="A189" s="371"/>
      <c r="B189" s="599" t="s">
        <v>104</v>
      </c>
      <c r="C189" s="163" t="s">
        <v>96</v>
      </c>
      <c r="D189" s="152">
        <v>1496412</v>
      </c>
      <c r="E189" s="156">
        <v>4937</v>
      </c>
      <c r="F189" s="157">
        <v>6416</v>
      </c>
      <c r="G189" s="156">
        <v>65377</v>
      </c>
      <c r="H189" s="156">
        <v>53317</v>
      </c>
      <c r="I189" s="157">
        <v>91537</v>
      </c>
      <c r="J189" s="156">
        <v>147107</v>
      </c>
      <c r="K189" s="156">
        <v>83827</v>
      </c>
      <c r="L189" s="156">
        <v>89347</v>
      </c>
      <c r="M189" s="157">
        <v>70577</v>
      </c>
      <c r="N189" s="156">
        <v>145517</v>
      </c>
      <c r="O189" s="157">
        <v>226036</v>
      </c>
      <c r="P189" s="156">
        <v>358985</v>
      </c>
      <c r="Q189" s="157">
        <v>153432</v>
      </c>
      <c r="R189" s="105">
        <f t="shared" si="32"/>
        <v>1496412</v>
      </c>
      <c r="U189" s="110">
        <f t="shared" si="35"/>
        <v>0</v>
      </c>
    </row>
    <row r="190" spans="1:21" ht="18.75" customHeight="1">
      <c r="A190" s="376"/>
      <c r="B190" s="600"/>
      <c r="C190" s="167" t="s">
        <v>97</v>
      </c>
      <c r="D190" s="123" t="s">
        <v>285</v>
      </c>
      <c r="E190" s="132">
        <v>0</v>
      </c>
      <c r="F190" s="133">
        <v>2126</v>
      </c>
      <c r="G190" s="132">
        <v>1645</v>
      </c>
      <c r="H190" s="132">
        <v>2716</v>
      </c>
      <c r="I190" s="133">
        <v>34175</v>
      </c>
      <c r="J190" s="132">
        <v>18950</v>
      </c>
      <c r="K190" s="132">
        <v>72254</v>
      </c>
      <c r="L190" s="132">
        <v>113212</v>
      </c>
      <c r="M190" s="133">
        <v>31488</v>
      </c>
      <c r="N190" s="132">
        <v>59564</v>
      </c>
      <c r="O190" s="133">
        <v>110867</v>
      </c>
      <c r="P190" s="132">
        <v>405382</v>
      </c>
      <c r="Q190" s="133">
        <v>342712</v>
      </c>
      <c r="R190" s="123">
        <f t="shared" si="32"/>
        <v>1195091</v>
      </c>
      <c r="U190" s="110" t="e">
        <f t="shared" si="35"/>
        <v>#VALUE!</v>
      </c>
    </row>
    <row r="191" spans="1:21" ht="18.75" customHeight="1">
      <c r="A191" s="335" t="s">
        <v>67</v>
      </c>
      <c r="B191" s="336"/>
      <c r="C191" s="118" t="s">
        <v>0</v>
      </c>
      <c r="D191" s="105">
        <f>SUM(D193)</f>
        <v>82349</v>
      </c>
      <c r="E191" s="106">
        <f aca="true" t="shared" si="40" ref="E191:Q192">SUM(E193)</f>
        <v>0</v>
      </c>
      <c r="F191" s="107">
        <f t="shared" si="40"/>
        <v>0</v>
      </c>
      <c r="G191" s="106">
        <f t="shared" si="40"/>
        <v>0</v>
      </c>
      <c r="H191" s="106">
        <f t="shared" si="40"/>
        <v>0</v>
      </c>
      <c r="I191" s="107">
        <f t="shared" si="40"/>
        <v>0</v>
      </c>
      <c r="J191" s="106">
        <f t="shared" si="40"/>
        <v>0</v>
      </c>
      <c r="K191" s="106">
        <f t="shared" si="40"/>
        <v>0</v>
      </c>
      <c r="L191" s="106">
        <f t="shared" si="40"/>
        <v>0</v>
      </c>
      <c r="M191" s="107">
        <f t="shared" si="40"/>
        <v>0</v>
      </c>
      <c r="N191" s="106">
        <f t="shared" si="40"/>
        <v>0</v>
      </c>
      <c r="O191" s="107">
        <f t="shared" si="40"/>
        <v>0</v>
      </c>
      <c r="P191" s="106">
        <f t="shared" si="40"/>
        <v>68424</v>
      </c>
      <c r="Q191" s="107">
        <f t="shared" si="40"/>
        <v>13925</v>
      </c>
      <c r="R191" s="105">
        <f t="shared" si="32"/>
        <v>82349</v>
      </c>
      <c r="U191" s="110">
        <f t="shared" si="35"/>
        <v>0</v>
      </c>
    </row>
    <row r="192" spans="1:21" ht="18.75" customHeight="1">
      <c r="A192" s="337"/>
      <c r="B192" s="336"/>
      <c r="C192" s="119" t="s">
        <v>14</v>
      </c>
      <c r="D192" s="120" t="s">
        <v>285</v>
      </c>
      <c r="E192" s="121">
        <f t="shared" si="40"/>
        <v>0</v>
      </c>
      <c r="F192" s="122">
        <f t="shared" si="40"/>
        <v>0</v>
      </c>
      <c r="G192" s="121">
        <f t="shared" si="40"/>
        <v>0</v>
      </c>
      <c r="H192" s="121">
        <f t="shared" si="40"/>
        <v>0</v>
      </c>
      <c r="I192" s="122">
        <f t="shared" si="40"/>
        <v>0</v>
      </c>
      <c r="J192" s="121">
        <f t="shared" si="40"/>
        <v>0</v>
      </c>
      <c r="K192" s="121">
        <f t="shared" si="40"/>
        <v>0</v>
      </c>
      <c r="L192" s="121">
        <f t="shared" si="40"/>
        <v>0</v>
      </c>
      <c r="M192" s="122">
        <f t="shared" si="40"/>
        <v>0</v>
      </c>
      <c r="N192" s="121">
        <f t="shared" si="40"/>
        <v>0</v>
      </c>
      <c r="O192" s="122">
        <f t="shared" si="40"/>
        <v>0</v>
      </c>
      <c r="P192" s="121">
        <f t="shared" si="40"/>
        <v>39680</v>
      </c>
      <c r="Q192" s="122">
        <f t="shared" si="40"/>
        <v>41593</v>
      </c>
      <c r="R192" s="123">
        <f t="shared" si="32"/>
        <v>81273</v>
      </c>
      <c r="U192" s="110" t="e">
        <f t="shared" si="35"/>
        <v>#VALUE!</v>
      </c>
    </row>
    <row r="193" spans="1:21" ht="18.75" customHeight="1">
      <c r="A193" s="371"/>
      <c r="B193" s="346" t="s">
        <v>388</v>
      </c>
      <c r="C193" s="118" t="s">
        <v>0</v>
      </c>
      <c r="D193" s="152">
        <v>82349</v>
      </c>
      <c r="E193" s="106">
        <v>0</v>
      </c>
      <c r="F193" s="107">
        <v>0</v>
      </c>
      <c r="G193" s="106">
        <v>0</v>
      </c>
      <c r="H193" s="106">
        <v>0</v>
      </c>
      <c r="I193" s="107">
        <v>0</v>
      </c>
      <c r="J193" s="106">
        <v>0</v>
      </c>
      <c r="K193" s="106">
        <v>0</v>
      </c>
      <c r="L193" s="106">
        <v>0</v>
      </c>
      <c r="M193" s="107">
        <v>0</v>
      </c>
      <c r="N193" s="106">
        <v>0</v>
      </c>
      <c r="O193" s="107">
        <v>0</v>
      </c>
      <c r="P193" s="106">
        <v>68424</v>
      </c>
      <c r="Q193" s="107">
        <v>13925</v>
      </c>
      <c r="R193" s="105">
        <f aca="true" t="shared" si="41" ref="R193:R210">SUM(E193:Q193)</f>
        <v>82349</v>
      </c>
      <c r="U193" s="110">
        <f t="shared" si="35"/>
        <v>0</v>
      </c>
    </row>
    <row r="194" spans="1:21" ht="18.75" customHeight="1">
      <c r="A194" s="372"/>
      <c r="B194" s="346"/>
      <c r="C194" s="119" t="s">
        <v>14</v>
      </c>
      <c r="D194" s="123" t="s">
        <v>285</v>
      </c>
      <c r="E194" s="132"/>
      <c r="F194" s="132"/>
      <c r="G194" s="132"/>
      <c r="H194" s="132"/>
      <c r="I194" s="132"/>
      <c r="J194" s="132"/>
      <c r="K194" s="132"/>
      <c r="L194" s="132"/>
      <c r="M194" s="133"/>
      <c r="N194" s="132"/>
      <c r="O194" s="133"/>
      <c r="P194" s="132">
        <v>39680</v>
      </c>
      <c r="Q194" s="133">
        <v>41593</v>
      </c>
      <c r="R194" s="123">
        <f t="shared" si="41"/>
        <v>81273</v>
      </c>
      <c r="U194" s="110" t="e">
        <f t="shared" si="35"/>
        <v>#VALUE!</v>
      </c>
    </row>
    <row r="195" spans="1:21" ht="18.75" customHeight="1">
      <c r="A195" s="337" t="s">
        <v>110</v>
      </c>
      <c r="B195" s="347"/>
      <c r="C195" s="239" t="s">
        <v>0</v>
      </c>
      <c r="D195" s="168">
        <f>SUM(D197)</f>
        <v>158624</v>
      </c>
      <c r="E195" s="169">
        <f aca="true" t="shared" si="42" ref="E195:Q196">SUM(E197)</f>
        <v>0</v>
      </c>
      <c r="F195" s="170">
        <f t="shared" si="42"/>
        <v>29</v>
      </c>
      <c r="G195" s="169">
        <f t="shared" si="42"/>
        <v>981</v>
      </c>
      <c r="H195" s="169">
        <f t="shared" si="42"/>
        <v>28</v>
      </c>
      <c r="I195" s="170">
        <f t="shared" si="42"/>
        <v>396</v>
      </c>
      <c r="J195" s="169">
        <f t="shared" si="42"/>
        <v>157</v>
      </c>
      <c r="K195" s="169">
        <f t="shared" si="42"/>
        <v>113</v>
      </c>
      <c r="L195" s="169">
        <f t="shared" si="42"/>
        <v>158</v>
      </c>
      <c r="M195" s="170">
        <f t="shared" si="42"/>
        <v>6773</v>
      </c>
      <c r="N195" s="169">
        <f t="shared" si="42"/>
        <v>24998</v>
      </c>
      <c r="O195" s="170">
        <f t="shared" si="42"/>
        <v>40114</v>
      </c>
      <c r="P195" s="169">
        <f t="shared" si="42"/>
        <v>49997</v>
      </c>
      <c r="Q195" s="170">
        <f t="shared" si="42"/>
        <v>34880</v>
      </c>
      <c r="R195" s="105">
        <f t="shared" si="41"/>
        <v>158624</v>
      </c>
      <c r="U195" s="110">
        <f t="shared" si="35"/>
        <v>0</v>
      </c>
    </row>
    <row r="196" spans="1:21" ht="18.75" customHeight="1">
      <c r="A196" s="348"/>
      <c r="B196" s="349"/>
      <c r="C196" s="171" t="s">
        <v>14</v>
      </c>
      <c r="D196" s="128" t="s">
        <v>285</v>
      </c>
      <c r="E196" s="129">
        <f t="shared" si="42"/>
        <v>0</v>
      </c>
      <c r="F196" s="130">
        <f t="shared" si="42"/>
        <v>9</v>
      </c>
      <c r="G196" s="129">
        <f t="shared" si="42"/>
        <v>1</v>
      </c>
      <c r="H196" s="129">
        <f t="shared" si="42"/>
        <v>243</v>
      </c>
      <c r="I196" s="130">
        <f t="shared" si="42"/>
        <v>136</v>
      </c>
      <c r="J196" s="129">
        <f t="shared" si="42"/>
        <v>195</v>
      </c>
      <c r="K196" s="129">
        <f t="shared" si="42"/>
        <v>212</v>
      </c>
      <c r="L196" s="129">
        <f t="shared" si="42"/>
        <v>21</v>
      </c>
      <c r="M196" s="130">
        <f t="shared" si="42"/>
        <v>4</v>
      </c>
      <c r="N196" s="129">
        <f t="shared" si="42"/>
        <v>48</v>
      </c>
      <c r="O196" s="130">
        <f t="shared" si="42"/>
        <v>9253</v>
      </c>
      <c r="P196" s="129">
        <f t="shared" si="42"/>
        <v>15181</v>
      </c>
      <c r="Q196" s="130">
        <f t="shared" si="42"/>
        <v>72699</v>
      </c>
      <c r="R196" s="123">
        <f t="shared" si="41"/>
        <v>98002</v>
      </c>
      <c r="U196" s="110" t="e">
        <f t="shared" si="35"/>
        <v>#VALUE!</v>
      </c>
    </row>
    <row r="197" spans="1:21" ht="18.75" customHeight="1">
      <c r="A197" s="146"/>
      <c r="B197" s="351" t="s">
        <v>389</v>
      </c>
      <c r="C197" s="239" t="s">
        <v>0</v>
      </c>
      <c r="D197" s="172">
        <v>158624</v>
      </c>
      <c r="E197" s="158">
        <v>0</v>
      </c>
      <c r="F197" s="159">
        <v>29</v>
      </c>
      <c r="G197" s="158">
        <v>981</v>
      </c>
      <c r="H197" s="158">
        <v>28</v>
      </c>
      <c r="I197" s="159">
        <v>396</v>
      </c>
      <c r="J197" s="158">
        <v>157</v>
      </c>
      <c r="K197" s="158">
        <v>113</v>
      </c>
      <c r="L197" s="158">
        <v>158</v>
      </c>
      <c r="M197" s="159">
        <v>6773</v>
      </c>
      <c r="N197" s="158">
        <v>24998</v>
      </c>
      <c r="O197" s="159">
        <v>40114</v>
      </c>
      <c r="P197" s="158">
        <v>49997</v>
      </c>
      <c r="Q197" s="159">
        <v>34880</v>
      </c>
      <c r="R197" s="105">
        <f t="shared" si="41"/>
        <v>158624</v>
      </c>
      <c r="U197" s="110">
        <f t="shared" si="35"/>
        <v>0</v>
      </c>
    </row>
    <row r="198" spans="1:21" ht="18.75" customHeight="1">
      <c r="A198" s="166"/>
      <c r="B198" s="367"/>
      <c r="C198" s="155" t="s">
        <v>14</v>
      </c>
      <c r="D198" s="128" t="s">
        <v>285</v>
      </c>
      <c r="E198" s="132"/>
      <c r="F198" s="133">
        <v>9</v>
      </c>
      <c r="G198" s="132">
        <v>1</v>
      </c>
      <c r="H198" s="132">
        <v>243</v>
      </c>
      <c r="I198" s="133">
        <v>136</v>
      </c>
      <c r="J198" s="132">
        <v>195</v>
      </c>
      <c r="K198" s="132">
        <v>212</v>
      </c>
      <c r="L198" s="132">
        <v>21</v>
      </c>
      <c r="M198" s="133">
        <v>4</v>
      </c>
      <c r="N198" s="132">
        <v>48</v>
      </c>
      <c r="O198" s="133">
        <v>9253</v>
      </c>
      <c r="P198" s="132">
        <v>15181</v>
      </c>
      <c r="Q198" s="133">
        <v>72699</v>
      </c>
      <c r="R198" s="123">
        <f t="shared" si="41"/>
        <v>98002</v>
      </c>
      <c r="U198" s="110" t="e">
        <f t="shared" si="35"/>
        <v>#VALUE!</v>
      </c>
    </row>
    <row r="199" spans="1:21" ht="18.75" customHeight="1">
      <c r="A199" s="337" t="s">
        <v>131</v>
      </c>
      <c r="B199" s="347"/>
      <c r="C199" s="118" t="s">
        <v>0</v>
      </c>
      <c r="D199" s="105">
        <f>SUM(D201)</f>
        <v>536315</v>
      </c>
      <c r="E199" s="106">
        <f aca="true" t="shared" si="43" ref="E199:Q200">SUM(E201)</f>
        <v>0</v>
      </c>
      <c r="F199" s="107">
        <f t="shared" si="43"/>
        <v>2</v>
      </c>
      <c r="G199" s="106">
        <f t="shared" si="43"/>
        <v>24870</v>
      </c>
      <c r="H199" s="106">
        <f t="shared" si="43"/>
        <v>0</v>
      </c>
      <c r="I199" s="107">
        <f t="shared" si="43"/>
        <v>27312</v>
      </c>
      <c r="J199" s="106">
        <f t="shared" si="43"/>
        <v>63723</v>
      </c>
      <c r="K199" s="106">
        <f t="shared" si="43"/>
        <v>7845</v>
      </c>
      <c r="L199" s="106">
        <f t="shared" si="43"/>
        <v>10903</v>
      </c>
      <c r="M199" s="107">
        <f t="shared" si="43"/>
        <v>22202</v>
      </c>
      <c r="N199" s="106">
        <f t="shared" si="43"/>
        <v>100441</v>
      </c>
      <c r="O199" s="107">
        <f t="shared" si="43"/>
        <v>279017</v>
      </c>
      <c r="P199" s="106">
        <f t="shared" si="43"/>
        <v>0</v>
      </c>
      <c r="Q199" s="107">
        <f t="shared" si="43"/>
        <v>0</v>
      </c>
      <c r="R199" s="105">
        <f t="shared" si="41"/>
        <v>536315</v>
      </c>
      <c r="U199" s="110">
        <f t="shared" si="35"/>
        <v>0</v>
      </c>
    </row>
    <row r="200" spans="1:21" ht="18.75" customHeight="1">
      <c r="A200" s="348"/>
      <c r="B200" s="349"/>
      <c r="C200" s="119" t="s">
        <v>14</v>
      </c>
      <c r="D200" s="120" t="s">
        <v>285</v>
      </c>
      <c r="E200" s="121">
        <f t="shared" si="43"/>
        <v>1</v>
      </c>
      <c r="F200" s="122">
        <f t="shared" si="43"/>
        <v>159</v>
      </c>
      <c r="G200" s="121">
        <f t="shared" si="43"/>
        <v>638</v>
      </c>
      <c r="H200" s="121">
        <f t="shared" si="43"/>
        <v>2185</v>
      </c>
      <c r="I200" s="122">
        <f t="shared" si="43"/>
        <v>2789</v>
      </c>
      <c r="J200" s="121">
        <f t="shared" si="43"/>
        <v>1326</v>
      </c>
      <c r="K200" s="121">
        <f t="shared" si="43"/>
        <v>1819</v>
      </c>
      <c r="L200" s="121">
        <f t="shared" si="43"/>
        <v>1352</v>
      </c>
      <c r="M200" s="122">
        <f t="shared" si="43"/>
        <v>3550</v>
      </c>
      <c r="N200" s="121">
        <f t="shared" si="43"/>
        <v>12769</v>
      </c>
      <c r="O200" s="122">
        <f t="shared" si="43"/>
        <v>2815</v>
      </c>
      <c r="P200" s="121">
        <f t="shared" si="43"/>
        <v>160562</v>
      </c>
      <c r="Q200" s="122">
        <f t="shared" si="43"/>
        <v>330871</v>
      </c>
      <c r="R200" s="123">
        <f t="shared" si="41"/>
        <v>520836</v>
      </c>
      <c r="U200" s="110" t="e">
        <f t="shared" si="35"/>
        <v>#VALUE!</v>
      </c>
    </row>
    <row r="201" spans="1:21" ht="18.75" customHeight="1">
      <c r="A201" s="371"/>
      <c r="B201" s="351" t="s">
        <v>132</v>
      </c>
      <c r="C201" s="118" t="s">
        <v>0</v>
      </c>
      <c r="D201" s="105">
        <v>536315</v>
      </c>
      <c r="E201" s="105">
        <v>0</v>
      </c>
      <c r="F201" s="105">
        <v>2</v>
      </c>
      <c r="G201" s="105">
        <v>24870</v>
      </c>
      <c r="H201" s="105">
        <v>0</v>
      </c>
      <c r="I201" s="105">
        <v>27312</v>
      </c>
      <c r="J201" s="105">
        <v>63723</v>
      </c>
      <c r="K201" s="105">
        <v>7845</v>
      </c>
      <c r="L201" s="105">
        <v>10903</v>
      </c>
      <c r="M201" s="105">
        <v>22202</v>
      </c>
      <c r="N201" s="105">
        <v>100441</v>
      </c>
      <c r="O201" s="105">
        <v>279017</v>
      </c>
      <c r="P201" s="105">
        <v>0</v>
      </c>
      <c r="Q201" s="105">
        <v>0</v>
      </c>
      <c r="R201" s="105">
        <f t="shared" si="41"/>
        <v>536315</v>
      </c>
      <c r="U201" s="110">
        <f t="shared" si="35"/>
        <v>0</v>
      </c>
    </row>
    <row r="202" spans="1:21" ht="18.75" customHeight="1">
      <c r="A202" s="376"/>
      <c r="B202" s="367"/>
      <c r="C202" s="134" t="s">
        <v>14</v>
      </c>
      <c r="D202" s="123" t="s">
        <v>285</v>
      </c>
      <c r="E202" s="132">
        <v>1</v>
      </c>
      <c r="F202" s="133">
        <v>159</v>
      </c>
      <c r="G202" s="132">
        <v>638</v>
      </c>
      <c r="H202" s="132">
        <v>2185</v>
      </c>
      <c r="I202" s="133">
        <v>2789</v>
      </c>
      <c r="J202" s="132">
        <v>1326</v>
      </c>
      <c r="K202" s="132">
        <v>1819</v>
      </c>
      <c r="L202" s="132">
        <v>1352</v>
      </c>
      <c r="M202" s="133">
        <v>3550</v>
      </c>
      <c r="N202" s="132">
        <v>12769</v>
      </c>
      <c r="O202" s="133">
        <v>2815</v>
      </c>
      <c r="P202" s="132">
        <v>160562</v>
      </c>
      <c r="Q202" s="133">
        <v>330871</v>
      </c>
      <c r="R202" s="123">
        <f t="shared" si="41"/>
        <v>520836</v>
      </c>
      <c r="U202" s="110" t="e">
        <f t="shared" si="35"/>
        <v>#VALUE!</v>
      </c>
    </row>
    <row r="203" spans="1:21" ht="18.75" customHeight="1">
      <c r="A203" s="378" t="s">
        <v>54</v>
      </c>
      <c r="B203" s="379"/>
      <c r="C203" s="118" t="s">
        <v>0</v>
      </c>
      <c r="D203" s="105">
        <f aca="true" t="shared" si="44" ref="D203:Q204">SUM(D205,D207,D209)</f>
        <v>2183536</v>
      </c>
      <c r="E203" s="106">
        <f t="shared" si="44"/>
        <v>64143</v>
      </c>
      <c r="F203" s="107">
        <f t="shared" si="44"/>
        <v>121609</v>
      </c>
      <c r="G203" s="106">
        <f t="shared" si="44"/>
        <v>135933</v>
      </c>
      <c r="H203" s="106">
        <f t="shared" si="44"/>
        <v>130997</v>
      </c>
      <c r="I203" s="107">
        <f t="shared" si="44"/>
        <v>134615</v>
      </c>
      <c r="J203" s="106">
        <f t="shared" si="44"/>
        <v>132649</v>
      </c>
      <c r="K203" s="106">
        <f t="shared" si="44"/>
        <v>144022</v>
      </c>
      <c r="L203" s="106">
        <f t="shared" si="44"/>
        <v>135193</v>
      </c>
      <c r="M203" s="107">
        <f t="shared" si="44"/>
        <v>195175</v>
      </c>
      <c r="N203" s="106">
        <f t="shared" si="44"/>
        <v>213804</v>
      </c>
      <c r="O203" s="107">
        <f t="shared" si="44"/>
        <v>180782</v>
      </c>
      <c r="P203" s="106">
        <f t="shared" si="44"/>
        <v>215349</v>
      </c>
      <c r="Q203" s="107">
        <f t="shared" si="44"/>
        <v>379265</v>
      </c>
      <c r="R203" s="105">
        <f t="shared" si="41"/>
        <v>2183536</v>
      </c>
      <c r="U203" s="110">
        <f t="shared" si="35"/>
        <v>0</v>
      </c>
    </row>
    <row r="204" spans="1:21" ht="18.75" customHeight="1">
      <c r="A204" s="339"/>
      <c r="B204" s="379"/>
      <c r="C204" s="119" t="s">
        <v>14</v>
      </c>
      <c r="D204" s="120" t="s">
        <v>285</v>
      </c>
      <c r="E204" s="121">
        <f t="shared" si="44"/>
        <v>0</v>
      </c>
      <c r="F204" s="122">
        <f t="shared" si="44"/>
        <v>8726</v>
      </c>
      <c r="G204" s="121">
        <f t="shared" si="44"/>
        <v>114177</v>
      </c>
      <c r="H204" s="121">
        <f t="shared" si="44"/>
        <v>84804</v>
      </c>
      <c r="I204" s="122">
        <f t="shared" si="44"/>
        <v>116866</v>
      </c>
      <c r="J204" s="121">
        <f t="shared" si="44"/>
        <v>52237</v>
      </c>
      <c r="K204" s="121">
        <f t="shared" si="44"/>
        <v>56893</v>
      </c>
      <c r="L204" s="121">
        <f t="shared" si="44"/>
        <v>160256</v>
      </c>
      <c r="M204" s="122">
        <f t="shared" si="44"/>
        <v>116184</v>
      </c>
      <c r="N204" s="121">
        <f t="shared" si="44"/>
        <v>148128</v>
      </c>
      <c r="O204" s="122">
        <f t="shared" si="44"/>
        <v>141424</v>
      </c>
      <c r="P204" s="121">
        <f t="shared" si="44"/>
        <v>101002</v>
      </c>
      <c r="Q204" s="122">
        <f t="shared" si="44"/>
        <v>730855</v>
      </c>
      <c r="R204" s="123">
        <f t="shared" si="41"/>
        <v>1831552</v>
      </c>
      <c r="U204" s="110" t="e">
        <f t="shared" si="35"/>
        <v>#VALUE!</v>
      </c>
    </row>
    <row r="205" spans="1:21" ht="18.75" customHeight="1">
      <c r="A205" s="350"/>
      <c r="B205" s="351" t="s">
        <v>47</v>
      </c>
      <c r="C205" s="118" t="s">
        <v>0</v>
      </c>
      <c r="D205" s="105">
        <v>1548424</v>
      </c>
      <c r="E205" s="106">
        <v>37223</v>
      </c>
      <c r="F205" s="107">
        <v>69121</v>
      </c>
      <c r="G205" s="106">
        <v>81847</v>
      </c>
      <c r="H205" s="106">
        <v>76541</v>
      </c>
      <c r="I205" s="107">
        <v>80506</v>
      </c>
      <c r="J205" s="106">
        <v>78631</v>
      </c>
      <c r="K205" s="106">
        <v>90047</v>
      </c>
      <c r="L205" s="106">
        <v>81271</v>
      </c>
      <c r="M205" s="107">
        <v>141338</v>
      </c>
      <c r="N205" s="106">
        <v>162592</v>
      </c>
      <c r="O205" s="107">
        <v>131235</v>
      </c>
      <c r="P205" s="106">
        <v>165857</v>
      </c>
      <c r="Q205" s="107">
        <v>352215</v>
      </c>
      <c r="R205" s="105">
        <f t="shared" si="41"/>
        <v>1548424</v>
      </c>
      <c r="U205" s="110">
        <f t="shared" si="35"/>
        <v>0</v>
      </c>
    </row>
    <row r="206" spans="1:21" ht="18.75" customHeight="1">
      <c r="A206" s="350"/>
      <c r="B206" s="367"/>
      <c r="C206" s="134" t="s">
        <v>14</v>
      </c>
      <c r="D206" s="123" t="s">
        <v>285</v>
      </c>
      <c r="E206" s="132">
        <v>0</v>
      </c>
      <c r="F206" s="133">
        <v>3956</v>
      </c>
      <c r="G206" s="132">
        <v>36521</v>
      </c>
      <c r="H206" s="132">
        <v>24679</v>
      </c>
      <c r="I206" s="133">
        <v>52854</v>
      </c>
      <c r="J206" s="132">
        <v>37561</v>
      </c>
      <c r="K206" s="132">
        <v>32852</v>
      </c>
      <c r="L206" s="132">
        <v>65010</v>
      </c>
      <c r="M206" s="133">
        <v>43880</v>
      </c>
      <c r="N206" s="132">
        <v>112494</v>
      </c>
      <c r="O206" s="133">
        <v>82353</v>
      </c>
      <c r="P206" s="132">
        <v>57652</v>
      </c>
      <c r="Q206" s="133">
        <v>672960</v>
      </c>
      <c r="R206" s="123">
        <f t="shared" si="41"/>
        <v>1222772</v>
      </c>
      <c r="U206" s="110" t="e">
        <f t="shared" si="35"/>
        <v>#VALUE!</v>
      </c>
    </row>
    <row r="207" spans="1:21" ht="18.75" customHeight="1">
      <c r="A207" s="350"/>
      <c r="B207" s="351" t="s">
        <v>55</v>
      </c>
      <c r="C207" s="118" t="s">
        <v>0</v>
      </c>
      <c r="D207" s="105">
        <v>202852</v>
      </c>
      <c r="E207" s="106">
        <v>9843</v>
      </c>
      <c r="F207" s="107">
        <v>17816</v>
      </c>
      <c r="G207" s="106">
        <v>17816</v>
      </c>
      <c r="H207" s="106">
        <v>17816</v>
      </c>
      <c r="I207" s="107">
        <v>17815</v>
      </c>
      <c r="J207" s="106">
        <v>17815</v>
      </c>
      <c r="K207" s="106">
        <v>17814</v>
      </c>
      <c r="L207" s="106">
        <v>17813</v>
      </c>
      <c r="M207" s="107">
        <v>17812</v>
      </c>
      <c r="N207" s="106">
        <v>15788</v>
      </c>
      <c r="O207" s="107">
        <v>14174</v>
      </c>
      <c r="P207" s="106">
        <v>14174</v>
      </c>
      <c r="Q207" s="107">
        <v>6356</v>
      </c>
      <c r="R207" s="105">
        <f t="shared" si="41"/>
        <v>202852</v>
      </c>
      <c r="U207" s="110">
        <f>D207-R207</f>
        <v>0</v>
      </c>
    </row>
    <row r="208" spans="1:21" ht="18.75" customHeight="1">
      <c r="A208" s="350"/>
      <c r="B208" s="367"/>
      <c r="C208" s="134" t="s">
        <v>14</v>
      </c>
      <c r="D208" s="123" t="s">
        <v>285</v>
      </c>
      <c r="E208" s="132">
        <v>0</v>
      </c>
      <c r="F208" s="133">
        <v>3516</v>
      </c>
      <c r="G208" s="132">
        <v>10844</v>
      </c>
      <c r="H208" s="132">
        <v>27981</v>
      </c>
      <c r="I208" s="133">
        <v>27980</v>
      </c>
      <c r="J208" s="132">
        <v>3389</v>
      </c>
      <c r="K208" s="132">
        <v>13786</v>
      </c>
      <c r="L208" s="132">
        <v>13786</v>
      </c>
      <c r="M208" s="133">
        <v>33533</v>
      </c>
      <c r="N208" s="132">
        <v>3516</v>
      </c>
      <c r="O208" s="133">
        <v>23075</v>
      </c>
      <c r="P208" s="132">
        <v>14037</v>
      </c>
      <c r="Q208" s="133">
        <v>16794</v>
      </c>
      <c r="R208" s="123">
        <f t="shared" si="41"/>
        <v>192237</v>
      </c>
      <c r="U208" s="110" t="e">
        <f>D208-R208</f>
        <v>#VALUE!</v>
      </c>
    </row>
    <row r="209" spans="1:21" ht="18.75" customHeight="1">
      <c r="A209" s="350"/>
      <c r="B209" s="351" t="s">
        <v>51</v>
      </c>
      <c r="C209" s="118" t="s">
        <v>0</v>
      </c>
      <c r="D209" s="105">
        <v>432260</v>
      </c>
      <c r="E209" s="106">
        <v>17077</v>
      </c>
      <c r="F209" s="107">
        <v>34672</v>
      </c>
      <c r="G209" s="106">
        <v>36270</v>
      </c>
      <c r="H209" s="106">
        <v>36640</v>
      </c>
      <c r="I209" s="107">
        <v>36294</v>
      </c>
      <c r="J209" s="106">
        <v>36203</v>
      </c>
      <c r="K209" s="106">
        <v>36161</v>
      </c>
      <c r="L209" s="106">
        <v>36109</v>
      </c>
      <c r="M209" s="107">
        <v>36025</v>
      </c>
      <c r="N209" s="106">
        <v>35424</v>
      </c>
      <c r="O209" s="107">
        <v>35373</v>
      </c>
      <c r="P209" s="106">
        <v>35318</v>
      </c>
      <c r="Q209" s="107">
        <v>20694</v>
      </c>
      <c r="R209" s="105">
        <f t="shared" si="41"/>
        <v>432260</v>
      </c>
      <c r="U209" s="110">
        <f>D209-R209</f>
        <v>0</v>
      </c>
    </row>
    <row r="210" spans="1:21" ht="18.75" customHeight="1">
      <c r="A210" s="350"/>
      <c r="B210" s="367"/>
      <c r="C210" s="134" t="s">
        <v>14</v>
      </c>
      <c r="D210" s="123" t="s">
        <v>285</v>
      </c>
      <c r="E210" s="132">
        <v>0</v>
      </c>
      <c r="F210" s="133">
        <v>1254</v>
      </c>
      <c r="G210" s="132">
        <v>66812</v>
      </c>
      <c r="H210" s="132">
        <v>32144</v>
      </c>
      <c r="I210" s="133">
        <v>36032</v>
      </c>
      <c r="J210" s="132">
        <v>11287</v>
      </c>
      <c r="K210" s="132">
        <v>10255</v>
      </c>
      <c r="L210" s="132">
        <v>81460</v>
      </c>
      <c r="M210" s="133">
        <v>38771</v>
      </c>
      <c r="N210" s="132">
        <v>32118</v>
      </c>
      <c r="O210" s="133">
        <v>35996</v>
      </c>
      <c r="P210" s="132">
        <v>29313</v>
      </c>
      <c r="Q210" s="133">
        <v>41101</v>
      </c>
      <c r="R210" s="123">
        <f t="shared" si="41"/>
        <v>416543</v>
      </c>
      <c r="U210" s="110" t="e">
        <f>D210-R210</f>
        <v>#VALUE!</v>
      </c>
    </row>
    <row r="211" spans="1:21" ht="18.75" customHeight="1">
      <c r="A211" s="378" t="s">
        <v>56</v>
      </c>
      <c r="B211" s="379"/>
      <c r="C211" s="118" t="s">
        <v>0</v>
      </c>
      <c r="D211" s="105">
        <f aca="true" t="shared" si="45" ref="D211:Q212">SUM(D213,D215)</f>
        <v>236021</v>
      </c>
      <c r="E211" s="106">
        <f t="shared" si="45"/>
        <v>11024</v>
      </c>
      <c r="F211" s="107">
        <f t="shared" si="45"/>
        <v>11734</v>
      </c>
      <c r="G211" s="106">
        <f t="shared" si="45"/>
        <v>33005</v>
      </c>
      <c r="H211" s="106">
        <f t="shared" si="45"/>
        <v>11699</v>
      </c>
      <c r="I211" s="107">
        <f t="shared" si="45"/>
        <v>11499</v>
      </c>
      <c r="J211" s="106">
        <f t="shared" si="45"/>
        <v>11889</v>
      </c>
      <c r="K211" s="106">
        <f t="shared" si="45"/>
        <v>11499</v>
      </c>
      <c r="L211" s="106">
        <f t="shared" si="45"/>
        <v>11699</v>
      </c>
      <c r="M211" s="107">
        <f t="shared" si="45"/>
        <v>13298</v>
      </c>
      <c r="N211" s="106">
        <f t="shared" si="45"/>
        <v>11699</v>
      </c>
      <c r="O211" s="107">
        <f t="shared" si="45"/>
        <v>40966</v>
      </c>
      <c r="P211" s="106">
        <f t="shared" si="45"/>
        <v>55535</v>
      </c>
      <c r="Q211" s="107">
        <f t="shared" si="45"/>
        <v>475</v>
      </c>
      <c r="R211" s="105">
        <f aca="true" t="shared" si="46" ref="R211:R220">SUM(E211:Q211)</f>
        <v>236021</v>
      </c>
      <c r="U211" s="110">
        <f aca="true" t="shared" si="47" ref="U211:U254">D211-R211</f>
        <v>0</v>
      </c>
    </row>
    <row r="212" spans="1:21" ht="18.75" customHeight="1">
      <c r="A212" s="339"/>
      <c r="B212" s="379"/>
      <c r="C212" s="119" t="s">
        <v>14</v>
      </c>
      <c r="D212" s="120" t="s">
        <v>285</v>
      </c>
      <c r="E212" s="121">
        <f t="shared" si="45"/>
        <v>0</v>
      </c>
      <c r="F212" s="122">
        <f t="shared" si="45"/>
        <v>519</v>
      </c>
      <c r="G212" s="121">
        <f t="shared" si="45"/>
        <v>14600</v>
      </c>
      <c r="H212" s="121">
        <f t="shared" si="45"/>
        <v>3764</v>
      </c>
      <c r="I212" s="122">
        <f t="shared" si="45"/>
        <v>7983</v>
      </c>
      <c r="J212" s="121">
        <f t="shared" si="45"/>
        <v>833</v>
      </c>
      <c r="K212" s="121">
        <f t="shared" si="45"/>
        <v>1030</v>
      </c>
      <c r="L212" s="121">
        <f t="shared" si="45"/>
        <v>969</v>
      </c>
      <c r="M212" s="122">
        <f t="shared" si="45"/>
        <v>17972</v>
      </c>
      <c r="N212" s="121">
        <f t="shared" si="45"/>
        <v>14621</v>
      </c>
      <c r="O212" s="122">
        <f t="shared" si="45"/>
        <v>4569</v>
      </c>
      <c r="P212" s="121">
        <f t="shared" si="45"/>
        <v>40868</v>
      </c>
      <c r="Q212" s="122">
        <f t="shared" si="45"/>
        <v>102457</v>
      </c>
      <c r="R212" s="123">
        <f t="shared" si="46"/>
        <v>210185</v>
      </c>
      <c r="U212" s="110" t="e">
        <f t="shared" si="47"/>
        <v>#VALUE!</v>
      </c>
    </row>
    <row r="213" spans="1:21" ht="18.75" customHeight="1">
      <c r="A213" s="350"/>
      <c r="B213" s="351" t="s">
        <v>58</v>
      </c>
      <c r="C213" s="118" t="s">
        <v>0</v>
      </c>
      <c r="D213" s="105">
        <v>125968</v>
      </c>
      <c r="E213" s="106">
        <v>8181</v>
      </c>
      <c r="F213" s="107">
        <v>8416</v>
      </c>
      <c r="G213" s="106">
        <v>26809</v>
      </c>
      <c r="H213" s="106">
        <v>8181</v>
      </c>
      <c r="I213" s="107">
        <v>8181</v>
      </c>
      <c r="J213" s="106">
        <v>8371</v>
      </c>
      <c r="K213" s="106">
        <v>8181</v>
      </c>
      <c r="L213" s="106">
        <v>8181</v>
      </c>
      <c r="M213" s="107">
        <v>8370</v>
      </c>
      <c r="N213" s="106">
        <v>8181</v>
      </c>
      <c r="O213" s="107">
        <v>8181</v>
      </c>
      <c r="P213" s="106">
        <v>16735</v>
      </c>
      <c r="Q213" s="107">
        <v>0</v>
      </c>
      <c r="R213" s="105">
        <f t="shared" si="46"/>
        <v>125968</v>
      </c>
      <c r="U213" s="110">
        <f t="shared" si="47"/>
        <v>0</v>
      </c>
    </row>
    <row r="214" spans="1:21" ht="18.75" customHeight="1">
      <c r="A214" s="350"/>
      <c r="B214" s="367"/>
      <c r="C214" s="134" t="s">
        <v>14</v>
      </c>
      <c r="D214" s="123" t="s">
        <v>285</v>
      </c>
      <c r="E214" s="132">
        <v>0</v>
      </c>
      <c r="F214" s="133">
        <v>0</v>
      </c>
      <c r="G214" s="132">
        <v>13660</v>
      </c>
      <c r="H214" s="132">
        <v>2916</v>
      </c>
      <c r="I214" s="133">
        <v>4729</v>
      </c>
      <c r="J214" s="132">
        <v>0</v>
      </c>
      <c r="K214" s="132">
        <v>70</v>
      </c>
      <c r="L214" s="132">
        <v>251</v>
      </c>
      <c r="M214" s="133">
        <v>13498</v>
      </c>
      <c r="N214" s="132">
        <v>13852</v>
      </c>
      <c r="O214" s="133">
        <v>58</v>
      </c>
      <c r="P214" s="132">
        <v>12163</v>
      </c>
      <c r="Q214" s="133">
        <v>46444</v>
      </c>
      <c r="R214" s="123">
        <f t="shared" si="46"/>
        <v>107641</v>
      </c>
      <c r="U214" s="110" t="e">
        <f t="shared" si="47"/>
        <v>#VALUE!</v>
      </c>
    </row>
    <row r="215" spans="1:22" s="109" customFormat="1" ht="18.75" customHeight="1">
      <c r="A215" s="350"/>
      <c r="B215" s="351" t="s">
        <v>59</v>
      </c>
      <c r="C215" s="163" t="s">
        <v>0</v>
      </c>
      <c r="D215" s="152">
        <v>110053</v>
      </c>
      <c r="E215" s="156">
        <v>2843</v>
      </c>
      <c r="F215" s="156">
        <v>3318</v>
      </c>
      <c r="G215" s="156">
        <v>6196</v>
      </c>
      <c r="H215" s="156">
        <v>3518</v>
      </c>
      <c r="I215" s="156">
        <v>3318</v>
      </c>
      <c r="J215" s="156">
        <v>3518</v>
      </c>
      <c r="K215" s="156">
        <v>3318</v>
      </c>
      <c r="L215" s="156">
        <v>3518</v>
      </c>
      <c r="M215" s="156">
        <v>4928</v>
      </c>
      <c r="N215" s="156">
        <v>3518</v>
      </c>
      <c r="O215" s="156">
        <v>32785</v>
      </c>
      <c r="P215" s="156">
        <v>38800</v>
      </c>
      <c r="Q215" s="156">
        <v>475</v>
      </c>
      <c r="R215" s="152">
        <f t="shared" si="46"/>
        <v>110053</v>
      </c>
      <c r="U215" s="186">
        <f t="shared" si="47"/>
        <v>0</v>
      </c>
      <c r="V215" s="108"/>
    </row>
    <row r="216" spans="1:21" ht="18.75" customHeight="1">
      <c r="A216" s="350"/>
      <c r="B216" s="367"/>
      <c r="C216" s="134" t="s">
        <v>14</v>
      </c>
      <c r="D216" s="123" t="s">
        <v>285</v>
      </c>
      <c r="E216" s="132">
        <v>0</v>
      </c>
      <c r="F216" s="132">
        <v>519</v>
      </c>
      <c r="G216" s="132">
        <v>940</v>
      </c>
      <c r="H216" s="132">
        <v>848</v>
      </c>
      <c r="I216" s="132">
        <v>3254</v>
      </c>
      <c r="J216" s="132">
        <v>833</v>
      </c>
      <c r="K216" s="132">
        <v>960</v>
      </c>
      <c r="L216" s="132">
        <v>718</v>
      </c>
      <c r="M216" s="132">
        <v>4474</v>
      </c>
      <c r="N216" s="132">
        <v>769</v>
      </c>
      <c r="O216" s="132">
        <v>4511</v>
      </c>
      <c r="P216" s="132">
        <v>28705</v>
      </c>
      <c r="Q216" s="132">
        <v>56013</v>
      </c>
      <c r="R216" s="123">
        <f t="shared" si="46"/>
        <v>102544</v>
      </c>
      <c r="U216" s="110" t="e">
        <f t="shared" si="47"/>
        <v>#VALUE!</v>
      </c>
    </row>
    <row r="217" spans="1:21" ht="18.75" customHeight="1">
      <c r="A217" s="335" t="s">
        <v>60</v>
      </c>
      <c r="B217" s="336"/>
      <c r="C217" s="118" t="s">
        <v>0</v>
      </c>
      <c r="D217" s="105">
        <f>SUM(D219)</f>
        <v>99711</v>
      </c>
      <c r="E217" s="106">
        <f aca="true" t="shared" si="48" ref="E217:Q218">SUM(E219)</f>
        <v>0</v>
      </c>
      <c r="F217" s="107">
        <f t="shared" si="48"/>
        <v>0</v>
      </c>
      <c r="G217" s="106">
        <f t="shared" si="48"/>
        <v>0</v>
      </c>
      <c r="H217" s="106">
        <f t="shared" si="48"/>
        <v>0</v>
      </c>
      <c r="I217" s="107">
        <f t="shared" si="48"/>
        <v>1</v>
      </c>
      <c r="J217" s="106">
        <f t="shared" si="48"/>
        <v>0</v>
      </c>
      <c r="K217" s="106">
        <f t="shared" si="48"/>
        <v>0</v>
      </c>
      <c r="L217" s="106">
        <f t="shared" si="48"/>
        <v>1</v>
      </c>
      <c r="M217" s="107">
        <f t="shared" si="48"/>
        <v>2</v>
      </c>
      <c r="N217" s="106">
        <f t="shared" si="48"/>
        <v>28745</v>
      </c>
      <c r="O217" s="107">
        <f t="shared" si="48"/>
        <v>1</v>
      </c>
      <c r="P217" s="106">
        <f t="shared" si="48"/>
        <v>12164</v>
      </c>
      <c r="Q217" s="107">
        <f t="shared" si="48"/>
        <v>58797</v>
      </c>
      <c r="R217" s="105">
        <f t="shared" si="46"/>
        <v>99711</v>
      </c>
      <c r="U217" s="110">
        <f t="shared" si="47"/>
        <v>0</v>
      </c>
    </row>
    <row r="218" spans="1:22" ht="18.75" customHeight="1">
      <c r="A218" s="337"/>
      <c r="B218" s="336"/>
      <c r="C218" s="119" t="s">
        <v>14</v>
      </c>
      <c r="D218" s="120" t="s">
        <v>285</v>
      </c>
      <c r="E218" s="121">
        <f t="shared" si="48"/>
        <v>0</v>
      </c>
      <c r="F218" s="122">
        <f t="shared" si="48"/>
        <v>0</v>
      </c>
      <c r="G218" s="121">
        <f t="shared" si="48"/>
        <v>0</v>
      </c>
      <c r="H218" s="121">
        <f t="shared" si="48"/>
        <v>0</v>
      </c>
      <c r="I218" s="122">
        <f t="shared" si="48"/>
        <v>158</v>
      </c>
      <c r="J218" s="121">
        <f t="shared" si="48"/>
        <v>79</v>
      </c>
      <c r="K218" s="121">
        <f t="shared" si="48"/>
        <v>0</v>
      </c>
      <c r="L218" s="121">
        <f t="shared" si="48"/>
        <v>2</v>
      </c>
      <c r="M218" s="122">
        <f t="shared" si="48"/>
        <v>94</v>
      </c>
      <c r="N218" s="121">
        <f t="shared" si="48"/>
        <v>4352</v>
      </c>
      <c r="O218" s="122">
        <f t="shared" si="48"/>
        <v>2</v>
      </c>
      <c r="P218" s="121">
        <f t="shared" si="48"/>
        <v>0</v>
      </c>
      <c r="Q218" s="122">
        <f t="shared" si="48"/>
        <v>92131</v>
      </c>
      <c r="R218" s="123">
        <f t="shared" si="46"/>
        <v>96818</v>
      </c>
      <c r="U218" s="110" t="e">
        <f t="shared" si="47"/>
        <v>#VALUE!</v>
      </c>
      <c r="V218" s="108">
        <f>SUM(E218:Q218)</f>
        <v>96818</v>
      </c>
    </row>
    <row r="219" spans="1:21" ht="18.75" customHeight="1">
      <c r="A219" s="371"/>
      <c r="B219" s="346" t="s">
        <v>390</v>
      </c>
      <c r="C219" s="118" t="s">
        <v>0</v>
      </c>
      <c r="D219" s="105">
        <v>99711</v>
      </c>
      <c r="E219" s="106">
        <v>0</v>
      </c>
      <c r="F219" s="107">
        <v>0</v>
      </c>
      <c r="G219" s="106">
        <v>0</v>
      </c>
      <c r="H219" s="106">
        <v>0</v>
      </c>
      <c r="I219" s="107">
        <v>1</v>
      </c>
      <c r="J219" s="106">
        <v>0</v>
      </c>
      <c r="K219" s="106">
        <v>0</v>
      </c>
      <c r="L219" s="106">
        <v>1</v>
      </c>
      <c r="M219" s="107">
        <v>2</v>
      </c>
      <c r="N219" s="106">
        <v>28745</v>
      </c>
      <c r="O219" s="107">
        <v>1</v>
      </c>
      <c r="P219" s="106">
        <v>12164</v>
      </c>
      <c r="Q219" s="107">
        <v>58797</v>
      </c>
      <c r="R219" s="105">
        <f t="shared" si="46"/>
        <v>99711</v>
      </c>
      <c r="U219" s="110">
        <f t="shared" si="47"/>
        <v>0</v>
      </c>
    </row>
    <row r="220" spans="1:21" ht="18.75" customHeight="1">
      <c r="A220" s="372"/>
      <c r="B220" s="346"/>
      <c r="C220" s="119" t="s">
        <v>14</v>
      </c>
      <c r="D220" s="120" t="s">
        <v>285</v>
      </c>
      <c r="E220" s="121"/>
      <c r="F220" s="121"/>
      <c r="G220" s="121"/>
      <c r="H220" s="121"/>
      <c r="I220" s="121">
        <v>158</v>
      </c>
      <c r="J220" s="121">
        <v>79</v>
      </c>
      <c r="K220" s="121"/>
      <c r="L220" s="121">
        <v>2</v>
      </c>
      <c r="M220" s="122">
        <v>94</v>
      </c>
      <c r="N220" s="121">
        <v>4352</v>
      </c>
      <c r="O220" s="122">
        <v>2</v>
      </c>
      <c r="P220" s="121"/>
      <c r="Q220" s="122">
        <v>92131</v>
      </c>
      <c r="R220" s="123">
        <f t="shared" si="46"/>
        <v>96818</v>
      </c>
      <c r="U220" s="110" t="e">
        <f t="shared" si="47"/>
        <v>#VALUE!</v>
      </c>
    </row>
    <row r="221" spans="1:21" ht="18.75" customHeight="1">
      <c r="A221" s="335" t="s">
        <v>61</v>
      </c>
      <c r="B221" s="336"/>
      <c r="C221" s="118" t="s">
        <v>0</v>
      </c>
      <c r="D221" s="105">
        <f>SUM(D223)</f>
        <v>1760492</v>
      </c>
      <c r="E221" s="106">
        <f aca="true" t="shared" si="49" ref="E221:Q222">SUM(E223)</f>
        <v>40506</v>
      </c>
      <c r="F221" s="107">
        <f t="shared" si="49"/>
        <v>197228</v>
      </c>
      <c r="G221" s="106">
        <f t="shared" si="49"/>
        <v>245629</v>
      </c>
      <c r="H221" s="106">
        <f t="shared" si="49"/>
        <v>75188</v>
      </c>
      <c r="I221" s="107">
        <f t="shared" si="49"/>
        <v>143902</v>
      </c>
      <c r="J221" s="106">
        <f t="shared" si="49"/>
        <v>125851</v>
      </c>
      <c r="K221" s="106">
        <f t="shared" si="49"/>
        <v>122929</v>
      </c>
      <c r="L221" s="106">
        <f t="shared" si="49"/>
        <v>31556</v>
      </c>
      <c r="M221" s="107">
        <f t="shared" si="49"/>
        <v>60625</v>
      </c>
      <c r="N221" s="106">
        <f t="shared" si="49"/>
        <v>67110</v>
      </c>
      <c r="O221" s="107">
        <f t="shared" si="49"/>
        <v>71133</v>
      </c>
      <c r="P221" s="106">
        <f t="shared" si="49"/>
        <v>390295</v>
      </c>
      <c r="Q221" s="107">
        <f t="shared" si="49"/>
        <v>188540</v>
      </c>
      <c r="R221" s="105">
        <f aca="true" t="shared" si="50" ref="R221:R262">SUM(E221:Q221)</f>
        <v>1760492</v>
      </c>
      <c r="U221" s="110">
        <f t="shared" si="47"/>
        <v>0</v>
      </c>
    </row>
    <row r="222" spans="1:21" ht="18.75" customHeight="1">
      <c r="A222" s="337"/>
      <c r="B222" s="336"/>
      <c r="C222" s="119" t="s">
        <v>14</v>
      </c>
      <c r="D222" s="120" t="s">
        <v>285</v>
      </c>
      <c r="E222" s="121">
        <f t="shared" si="49"/>
        <v>1022</v>
      </c>
      <c r="F222" s="122">
        <f t="shared" si="49"/>
        <v>13135</v>
      </c>
      <c r="G222" s="121">
        <f t="shared" si="49"/>
        <v>31799</v>
      </c>
      <c r="H222" s="121">
        <f t="shared" si="49"/>
        <v>75916</v>
      </c>
      <c r="I222" s="122">
        <f t="shared" si="49"/>
        <v>123441</v>
      </c>
      <c r="J222" s="121">
        <f t="shared" si="49"/>
        <v>57382</v>
      </c>
      <c r="K222" s="121">
        <f t="shared" si="49"/>
        <v>57665</v>
      </c>
      <c r="L222" s="121">
        <f t="shared" si="49"/>
        <v>45601</v>
      </c>
      <c r="M222" s="122">
        <f t="shared" si="49"/>
        <v>172450</v>
      </c>
      <c r="N222" s="121">
        <f t="shared" si="49"/>
        <v>112861</v>
      </c>
      <c r="O222" s="122">
        <f t="shared" si="49"/>
        <v>67684</v>
      </c>
      <c r="P222" s="121">
        <f t="shared" si="49"/>
        <v>146176</v>
      </c>
      <c r="Q222" s="122">
        <f t="shared" si="49"/>
        <v>444282</v>
      </c>
      <c r="R222" s="123">
        <f t="shared" si="50"/>
        <v>1349414</v>
      </c>
      <c r="U222" s="110" t="e">
        <f t="shared" si="47"/>
        <v>#VALUE!</v>
      </c>
    </row>
    <row r="223" spans="1:21" ht="18.75" customHeight="1">
      <c r="A223" s="371"/>
      <c r="B223" s="346" t="s">
        <v>198</v>
      </c>
      <c r="C223" s="118" t="s">
        <v>0</v>
      </c>
      <c r="D223" s="105">
        <v>1760492</v>
      </c>
      <c r="E223" s="106">
        <v>40506</v>
      </c>
      <c r="F223" s="107">
        <v>197228</v>
      </c>
      <c r="G223" s="106">
        <v>245629</v>
      </c>
      <c r="H223" s="106">
        <v>75188</v>
      </c>
      <c r="I223" s="107">
        <v>143902</v>
      </c>
      <c r="J223" s="106">
        <v>125851</v>
      </c>
      <c r="K223" s="106">
        <v>122929</v>
      </c>
      <c r="L223" s="106">
        <v>31556</v>
      </c>
      <c r="M223" s="107">
        <v>60625</v>
      </c>
      <c r="N223" s="106">
        <v>67110</v>
      </c>
      <c r="O223" s="107">
        <v>71133</v>
      </c>
      <c r="P223" s="106">
        <v>390295</v>
      </c>
      <c r="Q223" s="107">
        <v>188540</v>
      </c>
      <c r="R223" s="105">
        <f t="shared" si="50"/>
        <v>1760492</v>
      </c>
      <c r="U223" s="110">
        <f t="shared" si="47"/>
        <v>0</v>
      </c>
    </row>
    <row r="224" spans="1:21" ht="18.75" customHeight="1">
      <c r="A224" s="372"/>
      <c r="B224" s="346"/>
      <c r="C224" s="119" t="s">
        <v>14</v>
      </c>
      <c r="D224" s="120" t="s">
        <v>285</v>
      </c>
      <c r="E224" s="121">
        <v>1022</v>
      </c>
      <c r="F224" s="122">
        <v>13135</v>
      </c>
      <c r="G224" s="121">
        <v>31799</v>
      </c>
      <c r="H224" s="121">
        <v>75916</v>
      </c>
      <c r="I224" s="122">
        <v>123441</v>
      </c>
      <c r="J224" s="121">
        <v>57382</v>
      </c>
      <c r="K224" s="121">
        <v>57665</v>
      </c>
      <c r="L224" s="121">
        <v>45601</v>
      </c>
      <c r="M224" s="122">
        <v>172450</v>
      </c>
      <c r="N224" s="121">
        <v>112861</v>
      </c>
      <c r="O224" s="122">
        <v>67684</v>
      </c>
      <c r="P224" s="121">
        <v>146176</v>
      </c>
      <c r="Q224" s="122">
        <v>444282</v>
      </c>
      <c r="R224" s="123">
        <f t="shared" si="50"/>
        <v>1349414</v>
      </c>
      <c r="U224" s="110" t="e">
        <f t="shared" si="47"/>
        <v>#VALUE!</v>
      </c>
    </row>
    <row r="225" spans="1:24" s="216" customFormat="1" ht="21.75" customHeight="1">
      <c r="A225" s="552" t="s">
        <v>340</v>
      </c>
      <c r="B225" s="553"/>
      <c r="C225" s="215" t="s">
        <v>0</v>
      </c>
      <c r="D225" s="219">
        <f>D227</f>
        <v>550873</v>
      </c>
      <c r="E225" s="219">
        <f aca="true" t="shared" si="51" ref="E225:Q226">E227</f>
        <v>41</v>
      </c>
      <c r="F225" s="219">
        <f t="shared" si="51"/>
        <v>39415</v>
      </c>
      <c r="G225" s="219">
        <f t="shared" si="51"/>
        <v>107599</v>
      </c>
      <c r="H225" s="219">
        <f t="shared" si="51"/>
        <v>70750</v>
      </c>
      <c r="I225" s="219">
        <f t="shared" si="51"/>
        <v>84123</v>
      </c>
      <c r="J225" s="219">
        <f t="shared" si="51"/>
        <v>26111</v>
      </c>
      <c r="K225" s="219">
        <f t="shared" si="51"/>
        <v>17051</v>
      </c>
      <c r="L225" s="219">
        <f t="shared" si="51"/>
        <v>10149</v>
      </c>
      <c r="M225" s="219">
        <f t="shared" si="51"/>
        <v>13317</v>
      </c>
      <c r="N225" s="219">
        <f t="shared" si="51"/>
        <v>16991</v>
      </c>
      <c r="O225" s="219">
        <f t="shared" si="51"/>
        <v>13499</v>
      </c>
      <c r="P225" s="219">
        <f t="shared" si="51"/>
        <v>96383</v>
      </c>
      <c r="Q225" s="219">
        <f t="shared" si="51"/>
        <v>55444</v>
      </c>
      <c r="R225" s="219">
        <f>SUM(E225:Q225)</f>
        <v>550873</v>
      </c>
      <c r="S225" s="220"/>
      <c r="T225" s="222"/>
      <c r="U225" s="110">
        <f t="shared" si="47"/>
        <v>0</v>
      </c>
      <c r="V225" s="108"/>
      <c r="W225" s="223"/>
      <c r="X225" s="223"/>
    </row>
    <row r="226" spans="1:24" s="216" customFormat="1" ht="21.75" customHeight="1">
      <c r="A226" s="554"/>
      <c r="B226" s="553"/>
      <c r="C226" s="217" t="s">
        <v>14</v>
      </c>
      <c r="D226" s="218" t="s">
        <v>270</v>
      </c>
      <c r="E226" s="218">
        <f>E228</f>
        <v>0</v>
      </c>
      <c r="F226" s="218">
        <f t="shared" si="51"/>
        <v>0</v>
      </c>
      <c r="G226" s="218">
        <f t="shared" si="51"/>
        <v>353</v>
      </c>
      <c r="H226" s="218">
        <f t="shared" si="51"/>
        <v>9434</v>
      </c>
      <c r="I226" s="218">
        <f t="shared" si="51"/>
        <v>11470</v>
      </c>
      <c r="J226" s="218">
        <f t="shared" si="51"/>
        <v>19264</v>
      </c>
      <c r="K226" s="218">
        <f t="shared" si="51"/>
        <v>19900</v>
      </c>
      <c r="L226" s="218">
        <f t="shared" si="51"/>
        <v>3632</v>
      </c>
      <c r="M226" s="218">
        <f t="shared" si="51"/>
        <v>10885</v>
      </c>
      <c r="N226" s="218">
        <f t="shared" si="51"/>
        <v>1421</v>
      </c>
      <c r="O226" s="218">
        <f t="shared" si="51"/>
        <v>5543</v>
      </c>
      <c r="P226" s="218">
        <f t="shared" si="51"/>
        <v>25089</v>
      </c>
      <c r="Q226" s="218">
        <f t="shared" si="51"/>
        <v>43762</v>
      </c>
      <c r="R226" s="218">
        <f>R228</f>
        <v>0</v>
      </c>
      <c r="T226" s="222"/>
      <c r="U226" s="110" t="e">
        <f t="shared" si="47"/>
        <v>#VALUE!</v>
      </c>
      <c r="V226" s="108"/>
      <c r="W226" s="223"/>
      <c r="X226" s="223"/>
    </row>
    <row r="227" spans="1:24" s="216" customFormat="1" ht="21.75" customHeight="1">
      <c r="A227" s="596"/>
      <c r="B227" s="598" t="s">
        <v>247</v>
      </c>
      <c r="C227" s="215" t="s">
        <v>0</v>
      </c>
      <c r="D227" s="219">
        <v>550873</v>
      </c>
      <c r="E227" s="219">
        <v>41</v>
      </c>
      <c r="F227" s="219">
        <v>39415</v>
      </c>
      <c r="G227" s="219">
        <v>107599</v>
      </c>
      <c r="H227" s="219">
        <v>70750</v>
      </c>
      <c r="I227" s="219">
        <v>84123</v>
      </c>
      <c r="J227" s="219">
        <v>26111</v>
      </c>
      <c r="K227" s="219">
        <v>17051</v>
      </c>
      <c r="L227" s="219">
        <v>10149</v>
      </c>
      <c r="M227" s="219">
        <v>13317</v>
      </c>
      <c r="N227" s="219">
        <v>16991</v>
      </c>
      <c r="O227" s="219">
        <v>13499</v>
      </c>
      <c r="P227" s="219">
        <v>96383</v>
      </c>
      <c r="Q227" s="219">
        <v>55444</v>
      </c>
      <c r="R227" s="219">
        <f>SUM(E227:Q227)</f>
        <v>550873</v>
      </c>
      <c r="S227" s="220"/>
      <c r="T227" s="222"/>
      <c r="U227" s="110">
        <f t="shared" si="47"/>
        <v>0</v>
      </c>
      <c r="V227" s="108"/>
      <c r="W227" s="223"/>
      <c r="X227" s="223"/>
    </row>
    <row r="228" spans="1:24" s="216" customFormat="1" ht="21.75" customHeight="1">
      <c r="A228" s="597"/>
      <c r="B228" s="558"/>
      <c r="C228" s="217" t="s">
        <v>14</v>
      </c>
      <c r="D228" s="218" t="s">
        <v>270</v>
      </c>
      <c r="E228" s="218"/>
      <c r="F228" s="218"/>
      <c r="G228" s="218">
        <v>353</v>
      </c>
      <c r="H228" s="218">
        <v>9434</v>
      </c>
      <c r="I228" s="218">
        <v>11470</v>
      </c>
      <c r="J228" s="218">
        <v>19264</v>
      </c>
      <c r="K228" s="218">
        <v>19900</v>
      </c>
      <c r="L228" s="218">
        <v>3632</v>
      </c>
      <c r="M228" s="218">
        <v>10885</v>
      </c>
      <c r="N228" s="218">
        <v>1421</v>
      </c>
      <c r="O228" s="218">
        <v>5543</v>
      </c>
      <c r="P228" s="218">
        <v>25089</v>
      </c>
      <c r="Q228" s="218">
        <v>43762</v>
      </c>
      <c r="R228" s="218"/>
      <c r="T228" s="222"/>
      <c r="U228" s="110" t="e">
        <f t="shared" si="47"/>
        <v>#VALUE!</v>
      </c>
      <c r="V228" s="108"/>
      <c r="W228" s="223"/>
      <c r="X228" s="223"/>
    </row>
    <row r="229" spans="1:21" ht="18.75" customHeight="1">
      <c r="A229" s="335" t="s">
        <v>248</v>
      </c>
      <c r="B229" s="336"/>
      <c r="C229" s="118" t="s">
        <v>0</v>
      </c>
      <c r="D229" s="105">
        <f>SUM(D231)</f>
        <v>68907</v>
      </c>
      <c r="E229" s="106">
        <f aca="true" t="shared" si="52" ref="E229:Q229">SUM(E231)</f>
        <v>5</v>
      </c>
      <c r="F229" s="107">
        <f t="shared" si="52"/>
        <v>205</v>
      </c>
      <c r="G229" s="106">
        <f t="shared" si="52"/>
        <v>205</v>
      </c>
      <c r="H229" s="106">
        <f t="shared" si="52"/>
        <v>5</v>
      </c>
      <c r="I229" s="107">
        <f t="shared" si="52"/>
        <v>5</v>
      </c>
      <c r="J229" s="106">
        <f t="shared" si="52"/>
        <v>5</v>
      </c>
      <c r="K229" s="106">
        <f t="shared" si="52"/>
        <v>205</v>
      </c>
      <c r="L229" s="106">
        <f t="shared" si="52"/>
        <v>5</v>
      </c>
      <c r="M229" s="107">
        <f t="shared" si="52"/>
        <v>5</v>
      </c>
      <c r="N229" s="106">
        <f t="shared" si="52"/>
        <v>64328</v>
      </c>
      <c r="O229" s="107">
        <f t="shared" si="52"/>
        <v>5</v>
      </c>
      <c r="P229" s="106">
        <f t="shared" si="52"/>
        <v>3929</v>
      </c>
      <c r="Q229" s="107">
        <f t="shared" si="52"/>
        <v>0</v>
      </c>
      <c r="R229" s="105">
        <f>SUM(E229:Q229)</f>
        <v>68907</v>
      </c>
      <c r="U229" s="110">
        <f t="shared" si="47"/>
        <v>0</v>
      </c>
    </row>
    <row r="230" spans="1:21" ht="18.75" customHeight="1">
      <c r="A230" s="337"/>
      <c r="B230" s="336"/>
      <c r="C230" s="119" t="s">
        <v>14</v>
      </c>
      <c r="D230" s="120" t="s">
        <v>285</v>
      </c>
      <c r="E230" s="121">
        <f aca="true" t="shared" si="53" ref="E230:Q230">SUM(E232)</f>
        <v>0</v>
      </c>
      <c r="F230" s="122">
        <f t="shared" si="53"/>
        <v>0</v>
      </c>
      <c r="G230" s="121">
        <f t="shared" si="53"/>
        <v>0</v>
      </c>
      <c r="H230" s="121">
        <f t="shared" si="53"/>
        <v>7</v>
      </c>
      <c r="I230" s="122">
        <f t="shared" si="53"/>
        <v>0</v>
      </c>
      <c r="J230" s="121">
        <f t="shared" si="53"/>
        <v>0</v>
      </c>
      <c r="K230" s="121">
        <f t="shared" si="53"/>
        <v>2</v>
      </c>
      <c r="L230" s="121">
        <f t="shared" si="53"/>
        <v>0</v>
      </c>
      <c r="M230" s="122">
        <f t="shared" si="53"/>
        <v>0</v>
      </c>
      <c r="N230" s="121">
        <f t="shared" si="53"/>
        <v>0</v>
      </c>
      <c r="O230" s="122">
        <f t="shared" si="53"/>
        <v>64871</v>
      </c>
      <c r="P230" s="121">
        <f t="shared" si="53"/>
        <v>1881</v>
      </c>
      <c r="Q230" s="122">
        <f t="shared" si="53"/>
        <v>330</v>
      </c>
      <c r="R230" s="123">
        <f>SUM(E230:Q230)</f>
        <v>67091</v>
      </c>
      <c r="U230" s="110" t="e">
        <f t="shared" si="47"/>
        <v>#VALUE!</v>
      </c>
    </row>
    <row r="231" spans="1:21" ht="18.75" customHeight="1">
      <c r="A231" s="371"/>
      <c r="B231" s="346" t="s">
        <v>198</v>
      </c>
      <c r="C231" s="118" t="s">
        <v>0</v>
      </c>
      <c r="D231" s="105">
        <v>68907</v>
      </c>
      <c r="E231" s="106">
        <v>5</v>
      </c>
      <c r="F231" s="107">
        <v>205</v>
      </c>
      <c r="G231" s="106">
        <v>205</v>
      </c>
      <c r="H231" s="106">
        <v>5</v>
      </c>
      <c r="I231" s="107">
        <v>5</v>
      </c>
      <c r="J231" s="106">
        <v>5</v>
      </c>
      <c r="K231" s="106">
        <v>205</v>
      </c>
      <c r="L231" s="106">
        <v>5</v>
      </c>
      <c r="M231" s="107">
        <v>5</v>
      </c>
      <c r="N231" s="106">
        <v>64328</v>
      </c>
      <c r="O231" s="107">
        <v>5</v>
      </c>
      <c r="P231" s="106">
        <v>3929</v>
      </c>
      <c r="Q231" s="107"/>
      <c r="R231" s="105">
        <f>SUM(E231:Q231)</f>
        <v>68907</v>
      </c>
      <c r="U231" s="110">
        <f t="shared" si="47"/>
        <v>0</v>
      </c>
    </row>
    <row r="232" spans="1:21" ht="18.75" customHeight="1">
      <c r="A232" s="372"/>
      <c r="B232" s="346"/>
      <c r="C232" s="119" t="s">
        <v>14</v>
      </c>
      <c r="D232" s="120" t="s">
        <v>285</v>
      </c>
      <c r="E232" s="121"/>
      <c r="F232" s="121"/>
      <c r="G232" s="121"/>
      <c r="H232" s="121">
        <v>7</v>
      </c>
      <c r="I232" s="121"/>
      <c r="J232" s="121"/>
      <c r="K232" s="121">
        <v>2</v>
      </c>
      <c r="L232" s="121"/>
      <c r="M232" s="122"/>
      <c r="N232" s="121"/>
      <c r="O232" s="122">
        <v>64871</v>
      </c>
      <c r="P232" s="121">
        <v>1881</v>
      </c>
      <c r="Q232" s="122">
        <v>330</v>
      </c>
      <c r="R232" s="123">
        <f>SUM(E232:Q232)</f>
        <v>67091</v>
      </c>
      <c r="U232" s="110" t="e">
        <f t="shared" si="47"/>
        <v>#VALUE!</v>
      </c>
    </row>
    <row r="233" spans="1:21" ht="18.75" customHeight="1">
      <c r="A233" s="339" t="s">
        <v>107</v>
      </c>
      <c r="B233" s="340"/>
      <c r="C233" s="174" t="s">
        <v>0</v>
      </c>
      <c r="D233" s="175">
        <f>SUM(D235)</f>
        <v>226</v>
      </c>
      <c r="E233" s="176">
        <f aca="true" t="shared" si="54" ref="E233:Q234">SUM(E235)</f>
        <v>0</v>
      </c>
      <c r="F233" s="177">
        <f t="shared" si="54"/>
        <v>0</v>
      </c>
      <c r="G233" s="176">
        <f t="shared" si="54"/>
        <v>0</v>
      </c>
      <c r="H233" s="176">
        <f t="shared" si="54"/>
        <v>0</v>
      </c>
      <c r="I233" s="177">
        <f t="shared" si="54"/>
        <v>23</v>
      </c>
      <c r="J233" s="176">
        <f t="shared" si="54"/>
        <v>0</v>
      </c>
      <c r="K233" s="176">
        <f t="shared" si="54"/>
        <v>0</v>
      </c>
      <c r="L233" s="176">
        <f t="shared" si="54"/>
        <v>40</v>
      </c>
      <c r="M233" s="177">
        <f t="shared" si="54"/>
        <v>0</v>
      </c>
      <c r="N233" s="176">
        <f t="shared" si="54"/>
        <v>0</v>
      </c>
      <c r="O233" s="177">
        <f t="shared" si="54"/>
        <v>0</v>
      </c>
      <c r="P233" s="176">
        <f t="shared" si="54"/>
        <v>163</v>
      </c>
      <c r="Q233" s="177">
        <f t="shared" si="54"/>
        <v>0</v>
      </c>
      <c r="R233" s="105">
        <f t="shared" si="50"/>
        <v>226</v>
      </c>
      <c r="U233" s="110">
        <f t="shared" si="47"/>
        <v>0</v>
      </c>
    </row>
    <row r="234" spans="1:21" ht="18.75" customHeight="1">
      <c r="A234" s="355"/>
      <c r="B234" s="342"/>
      <c r="C234" s="178" t="s">
        <v>14</v>
      </c>
      <c r="D234" s="120" t="s">
        <v>285</v>
      </c>
      <c r="E234" s="121">
        <f t="shared" si="54"/>
        <v>0</v>
      </c>
      <c r="F234" s="122">
        <f t="shared" si="54"/>
        <v>0</v>
      </c>
      <c r="G234" s="121">
        <f t="shared" si="54"/>
        <v>0</v>
      </c>
      <c r="H234" s="121">
        <f t="shared" si="54"/>
        <v>0</v>
      </c>
      <c r="I234" s="122">
        <f t="shared" si="54"/>
        <v>0</v>
      </c>
      <c r="J234" s="121">
        <f t="shared" si="54"/>
        <v>0</v>
      </c>
      <c r="K234" s="121">
        <f t="shared" si="54"/>
        <v>0</v>
      </c>
      <c r="L234" s="121">
        <f t="shared" si="54"/>
        <v>0</v>
      </c>
      <c r="M234" s="122">
        <f t="shared" si="54"/>
        <v>0</v>
      </c>
      <c r="N234" s="121">
        <f t="shared" si="54"/>
        <v>0</v>
      </c>
      <c r="O234" s="122">
        <f t="shared" si="54"/>
        <v>0</v>
      </c>
      <c r="P234" s="121">
        <f t="shared" si="54"/>
        <v>0</v>
      </c>
      <c r="Q234" s="122">
        <f t="shared" si="54"/>
        <v>0</v>
      </c>
      <c r="R234" s="123">
        <f t="shared" si="50"/>
        <v>0</v>
      </c>
      <c r="U234" s="110" t="e">
        <f t="shared" si="47"/>
        <v>#VALUE!</v>
      </c>
    </row>
    <row r="235" spans="1:21" ht="18.75" customHeight="1">
      <c r="A235" s="594"/>
      <c r="B235" s="346" t="s">
        <v>27</v>
      </c>
      <c r="C235" s="174" t="s">
        <v>0</v>
      </c>
      <c r="D235" s="175">
        <v>226</v>
      </c>
      <c r="E235" s="176">
        <v>0</v>
      </c>
      <c r="F235" s="177">
        <v>0</v>
      </c>
      <c r="G235" s="176">
        <v>0</v>
      </c>
      <c r="H235" s="176">
        <v>0</v>
      </c>
      <c r="I235" s="177">
        <v>23</v>
      </c>
      <c r="J235" s="176">
        <v>0</v>
      </c>
      <c r="K235" s="176">
        <v>0</v>
      </c>
      <c r="L235" s="176">
        <v>40</v>
      </c>
      <c r="M235" s="177">
        <v>0</v>
      </c>
      <c r="N235" s="176">
        <v>0</v>
      </c>
      <c r="O235" s="177">
        <v>0</v>
      </c>
      <c r="P235" s="176">
        <v>163</v>
      </c>
      <c r="Q235" s="177">
        <v>0</v>
      </c>
      <c r="R235" s="105">
        <f t="shared" si="50"/>
        <v>226</v>
      </c>
      <c r="U235" s="110">
        <f t="shared" si="47"/>
        <v>0</v>
      </c>
    </row>
    <row r="236" spans="1:21" ht="18.75" customHeight="1">
      <c r="A236" s="595"/>
      <c r="B236" s="346"/>
      <c r="C236" s="178" t="s">
        <v>14</v>
      </c>
      <c r="D236" s="120" t="s">
        <v>285</v>
      </c>
      <c r="E236" s="121"/>
      <c r="F236" s="121"/>
      <c r="G236" s="121"/>
      <c r="H236" s="121"/>
      <c r="I236" s="121"/>
      <c r="J236" s="121"/>
      <c r="K236" s="121"/>
      <c r="L236" s="121"/>
      <c r="M236" s="122"/>
      <c r="N236" s="121"/>
      <c r="O236" s="122"/>
      <c r="P236" s="121"/>
      <c r="Q236" s="122"/>
      <c r="R236" s="123">
        <f t="shared" si="50"/>
        <v>0</v>
      </c>
      <c r="U236" s="110" t="e">
        <f t="shared" si="47"/>
        <v>#VALUE!</v>
      </c>
    </row>
    <row r="237" spans="1:21" ht="18.75" customHeight="1">
      <c r="A237" s="335" t="s">
        <v>257</v>
      </c>
      <c r="B237" s="336"/>
      <c r="C237" s="118" t="s">
        <v>0</v>
      </c>
      <c r="D237" s="105">
        <f>SUM(D239)</f>
        <v>10200</v>
      </c>
      <c r="E237" s="106">
        <f aca="true" t="shared" si="55" ref="E237:Q238">SUM(E239)</f>
        <v>200</v>
      </c>
      <c r="F237" s="107">
        <f t="shared" si="55"/>
        <v>200</v>
      </c>
      <c r="G237" s="106">
        <f t="shared" si="55"/>
        <v>1400</v>
      </c>
      <c r="H237" s="106">
        <f t="shared" si="55"/>
        <v>500</v>
      </c>
      <c r="I237" s="107">
        <f t="shared" si="55"/>
        <v>500</v>
      </c>
      <c r="J237" s="106">
        <f t="shared" si="55"/>
        <v>800</v>
      </c>
      <c r="K237" s="106">
        <f t="shared" si="55"/>
        <v>1200</v>
      </c>
      <c r="L237" s="106">
        <f t="shared" si="55"/>
        <v>1200</v>
      </c>
      <c r="M237" s="107">
        <f t="shared" si="55"/>
        <v>1500</v>
      </c>
      <c r="N237" s="106">
        <f t="shared" si="55"/>
        <v>1200</v>
      </c>
      <c r="O237" s="107">
        <f t="shared" si="55"/>
        <v>900</v>
      </c>
      <c r="P237" s="106">
        <f t="shared" si="55"/>
        <v>300</v>
      </c>
      <c r="Q237" s="107">
        <f t="shared" si="55"/>
        <v>300</v>
      </c>
      <c r="R237" s="105">
        <f t="shared" si="50"/>
        <v>10200</v>
      </c>
      <c r="U237" s="110">
        <f t="shared" si="47"/>
        <v>0</v>
      </c>
    </row>
    <row r="238" spans="1:21" ht="18.75" customHeight="1">
      <c r="A238" s="337"/>
      <c r="B238" s="336"/>
      <c r="C238" s="119" t="s">
        <v>14</v>
      </c>
      <c r="D238" s="120" t="s">
        <v>285</v>
      </c>
      <c r="E238" s="121">
        <f t="shared" si="55"/>
        <v>0</v>
      </c>
      <c r="F238" s="122">
        <f t="shared" si="55"/>
        <v>171</v>
      </c>
      <c r="G238" s="121">
        <f t="shared" si="55"/>
        <v>491</v>
      </c>
      <c r="H238" s="121">
        <f t="shared" si="55"/>
        <v>277</v>
      </c>
      <c r="I238" s="122">
        <f t="shared" si="55"/>
        <v>473</v>
      </c>
      <c r="J238" s="121">
        <f t="shared" si="55"/>
        <v>398</v>
      </c>
      <c r="K238" s="121">
        <f t="shared" si="55"/>
        <v>236</v>
      </c>
      <c r="L238" s="121">
        <f t="shared" si="55"/>
        <v>499</v>
      </c>
      <c r="M238" s="122">
        <f t="shared" si="55"/>
        <v>1249</v>
      </c>
      <c r="N238" s="121">
        <f t="shared" si="55"/>
        <v>272</v>
      </c>
      <c r="O238" s="122">
        <f t="shared" si="55"/>
        <v>506</v>
      </c>
      <c r="P238" s="121">
        <f t="shared" si="55"/>
        <v>1836</v>
      </c>
      <c r="Q238" s="122">
        <f t="shared" si="55"/>
        <v>275</v>
      </c>
      <c r="R238" s="123">
        <f t="shared" si="50"/>
        <v>6683</v>
      </c>
      <c r="U238" s="110" t="e">
        <f t="shared" si="47"/>
        <v>#VALUE!</v>
      </c>
    </row>
    <row r="239" spans="1:21" ht="18.75" customHeight="1">
      <c r="A239" s="371"/>
      <c r="B239" s="346" t="s">
        <v>27</v>
      </c>
      <c r="C239" s="118" t="s">
        <v>0</v>
      </c>
      <c r="D239" s="105">
        <v>10200</v>
      </c>
      <c r="E239" s="106">
        <v>200</v>
      </c>
      <c r="F239" s="107">
        <v>200</v>
      </c>
      <c r="G239" s="106">
        <v>1400</v>
      </c>
      <c r="H239" s="106">
        <v>500</v>
      </c>
      <c r="I239" s="107">
        <v>500</v>
      </c>
      <c r="J239" s="106">
        <v>800</v>
      </c>
      <c r="K239" s="106">
        <v>1200</v>
      </c>
      <c r="L239" s="106">
        <v>1200</v>
      </c>
      <c r="M239" s="107">
        <v>1500</v>
      </c>
      <c r="N239" s="106">
        <v>1200</v>
      </c>
      <c r="O239" s="107">
        <v>900</v>
      </c>
      <c r="P239" s="106">
        <v>300</v>
      </c>
      <c r="Q239" s="107">
        <v>300</v>
      </c>
      <c r="R239" s="105">
        <f t="shared" si="50"/>
        <v>10200</v>
      </c>
      <c r="U239" s="110">
        <f t="shared" si="47"/>
        <v>0</v>
      </c>
    </row>
    <row r="240" spans="1:21" ht="18.75" customHeight="1">
      <c r="A240" s="372"/>
      <c r="B240" s="346"/>
      <c r="C240" s="119" t="s">
        <v>14</v>
      </c>
      <c r="D240" s="120" t="s">
        <v>285</v>
      </c>
      <c r="E240" s="121"/>
      <c r="F240" s="122">
        <v>171</v>
      </c>
      <c r="G240" s="121">
        <v>491</v>
      </c>
      <c r="H240" s="121">
        <v>277</v>
      </c>
      <c r="I240" s="122">
        <v>473</v>
      </c>
      <c r="J240" s="121">
        <v>398</v>
      </c>
      <c r="K240" s="121">
        <v>236</v>
      </c>
      <c r="L240" s="121">
        <v>499</v>
      </c>
      <c r="M240" s="122">
        <v>1249</v>
      </c>
      <c r="N240" s="121">
        <v>272</v>
      </c>
      <c r="O240" s="122">
        <v>506</v>
      </c>
      <c r="P240" s="121">
        <v>1836</v>
      </c>
      <c r="Q240" s="122">
        <v>275</v>
      </c>
      <c r="R240" s="123">
        <f t="shared" si="50"/>
        <v>6683</v>
      </c>
      <c r="U240" s="110" t="e">
        <f t="shared" si="47"/>
        <v>#VALUE!</v>
      </c>
    </row>
    <row r="241" spans="1:21" ht="18.75" customHeight="1">
      <c r="A241" s="335" t="s">
        <v>155</v>
      </c>
      <c r="B241" s="336"/>
      <c r="C241" s="118" t="s">
        <v>0</v>
      </c>
      <c r="D241" s="105">
        <f>SUM(D243)</f>
        <v>20524</v>
      </c>
      <c r="E241" s="106">
        <f aca="true" t="shared" si="56" ref="E241:Q242">SUM(E243)</f>
        <v>841</v>
      </c>
      <c r="F241" s="107">
        <f t="shared" si="56"/>
        <v>1338</v>
      </c>
      <c r="G241" s="106">
        <f t="shared" si="56"/>
        <v>1954</v>
      </c>
      <c r="H241" s="106">
        <f t="shared" si="56"/>
        <v>1732</v>
      </c>
      <c r="I241" s="107">
        <f t="shared" si="56"/>
        <v>1808</v>
      </c>
      <c r="J241" s="106">
        <f t="shared" si="56"/>
        <v>1874</v>
      </c>
      <c r="K241" s="106">
        <f t="shared" si="56"/>
        <v>2000</v>
      </c>
      <c r="L241" s="106">
        <f t="shared" si="56"/>
        <v>1409</v>
      </c>
      <c r="M241" s="107">
        <f t="shared" si="56"/>
        <v>2278</v>
      </c>
      <c r="N241" s="106">
        <f t="shared" si="56"/>
        <v>1801</v>
      </c>
      <c r="O241" s="107">
        <f t="shared" si="56"/>
        <v>1065</v>
      </c>
      <c r="P241" s="106">
        <f t="shared" si="56"/>
        <v>1102</v>
      </c>
      <c r="Q241" s="107">
        <f t="shared" si="56"/>
        <v>1322</v>
      </c>
      <c r="R241" s="105">
        <f t="shared" si="50"/>
        <v>20524</v>
      </c>
      <c r="U241" s="110">
        <f t="shared" si="47"/>
        <v>0</v>
      </c>
    </row>
    <row r="242" spans="1:21" ht="18.75" customHeight="1">
      <c r="A242" s="337"/>
      <c r="B242" s="336"/>
      <c r="C242" s="119" t="s">
        <v>14</v>
      </c>
      <c r="D242" s="120" t="s">
        <v>285</v>
      </c>
      <c r="E242" s="121">
        <f t="shared" si="56"/>
        <v>400</v>
      </c>
      <c r="F242" s="122">
        <f t="shared" si="56"/>
        <v>1497</v>
      </c>
      <c r="G242" s="121">
        <f t="shared" si="56"/>
        <v>2172</v>
      </c>
      <c r="H242" s="121">
        <f t="shared" si="56"/>
        <v>1474</v>
      </c>
      <c r="I242" s="122">
        <f t="shared" si="56"/>
        <v>1502</v>
      </c>
      <c r="J242" s="121">
        <f t="shared" si="56"/>
        <v>888</v>
      </c>
      <c r="K242" s="121">
        <f t="shared" si="56"/>
        <v>1611</v>
      </c>
      <c r="L242" s="121">
        <f t="shared" si="56"/>
        <v>2100</v>
      </c>
      <c r="M242" s="122">
        <f t="shared" si="56"/>
        <v>1888</v>
      </c>
      <c r="N242" s="121">
        <f t="shared" si="56"/>
        <v>1749</v>
      </c>
      <c r="O242" s="122">
        <f t="shared" si="56"/>
        <v>1402</v>
      </c>
      <c r="P242" s="121">
        <f t="shared" si="56"/>
        <v>1625</v>
      </c>
      <c r="Q242" s="122">
        <f t="shared" si="56"/>
        <v>1081</v>
      </c>
      <c r="R242" s="123">
        <f t="shared" si="50"/>
        <v>19389</v>
      </c>
      <c r="U242" s="110" t="e">
        <f t="shared" si="47"/>
        <v>#VALUE!</v>
      </c>
    </row>
    <row r="243" spans="1:21" ht="18.75" customHeight="1">
      <c r="A243" s="371"/>
      <c r="B243" s="346" t="s">
        <v>27</v>
      </c>
      <c r="C243" s="118" t="s">
        <v>0</v>
      </c>
      <c r="D243" s="105">
        <v>20524</v>
      </c>
      <c r="E243" s="106">
        <v>841</v>
      </c>
      <c r="F243" s="107">
        <v>1338</v>
      </c>
      <c r="G243" s="106">
        <v>1954</v>
      </c>
      <c r="H243" s="106">
        <v>1732</v>
      </c>
      <c r="I243" s="107">
        <v>1808</v>
      </c>
      <c r="J243" s="106">
        <v>1874</v>
      </c>
      <c r="K243" s="106">
        <v>2000</v>
      </c>
      <c r="L243" s="106">
        <v>1409</v>
      </c>
      <c r="M243" s="107">
        <v>2278</v>
      </c>
      <c r="N243" s="106">
        <v>1801</v>
      </c>
      <c r="O243" s="107">
        <v>1065</v>
      </c>
      <c r="P243" s="106">
        <v>1102</v>
      </c>
      <c r="Q243" s="107">
        <v>1322</v>
      </c>
      <c r="R243" s="105">
        <f t="shared" si="50"/>
        <v>20524</v>
      </c>
      <c r="U243" s="110">
        <f t="shared" si="47"/>
        <v>0</v>
      </c>
    </row>
    <row r="244" spans="1:21" ht="18.75" customHeight="1">
      <c r="A244" s="376"/>
      <c r="B244" s="351"/>
      <c r="C244" s="134" t="s">
        <v>14</v>
      </c>
      <c r="D244" s="123" t="s">
        <v>285</v>
      </c>
      <c r="E244" s="132">
        <v>400</v>
      </c>
      <c r="F244" s="133">
        <v>1497</v>
      </c>
      <c r="G244" s="132">
        <v>2172</v>
      </c>
      <c r="H244" s="132">
        <v>1474</v>
      </c>
      <c r="I244" s="133">
        <v>1502</v>
      </c>
      <c r="J244" s="132">
        <v>888</v>
      </c>
      <c r="K244" s="132">
        <v>1611</v>
      </c>
      <c r="L244" s="132">
        <v>2100</v>
      </c>
      <c r="M244" s="133">
        <v>1888</v>
      </c>
      <c r="N244" s="132">
        <v>1749</v>
      </c>
      <c r="O244" s="133">
        <v>1402</v>
      </c>
      <c r="P244" s="132">
        <v>1625</v>
      </c>
      <c r="Q244" s="133">
        <v>1081</v>
      </c>
      <c r="R244" s="123">
        <f t="shared" si="50"/>
        <v>19389</v>
      </c>
      <c r="U244" s="110" t="e">
        <f t="shared" si="47"/>
        <v>#VALUE!</v>
      </c>
    </row>
    <row r="245" spans="1:21" ht="18.75" customHeight="1">
      <c r="A245" s="378" t="s">
        <v>68</v>
      </c>
      <c r="B245" s="379"/>
      <c r="C245" s="174" t="s">
        <v>0</v>
      </c>
      <c r="D245" s="175">
        <f>SUM(D247)</f>
        <v>16326</v>
      </c>
      <c r="E245" s="176">
        <f aca="true" t="shared" si="57" ref="E245:Q246">SUM(E247)</f>
        <v>913.1629181629182</v>
      </c>
      <c r="F245" s="177">
        <f t="shared" si="57"/>
        <v>757.6269136269136</v>
      </c>
      <c r="G245" s="176">
        <f t="shared" si="57"/>
        <v>937.3712908712909</v>
      </c>
      <c r="H245" s="176">
        <f t="shared" si="57"/>
        <v>1204.9962672462673</v>
      </c>
      <c r="I245" s="177">
        <f t="shared" si="57"/>
        <v>870.3319788319789</v>
      </c>
      <c r="J245" s="176">
        <f t="shared" si="57"/>
        <v>1817.042525042525</v>
      </c>
      <c r="K245" s="176">
        <f t="shared" si="57"/>
        <v>1287.9302589302588</v>
      </c>
      <c r="L245" s="176">
        <f t="shared" si="57"/>
        <v>442.5067095067095</v>
      </c>
      <c r="M245" s="177">
        <f t="shared" si="57"/>
        <v>4147.762474012474</v>
      </c>
      <c r="N245" s="176">
        <f t="shared" si="57"/>
        <v>1124.813126063126</v>
      </c>
      <c r="O245" s="177">
        <f t="shared" si="57"/>
        <v>711.375496125496</v>
      </c>
      <c r="P245" s="176">
        <f t="shared" si="57"/>
        <v>1760.1643356643356</v>
      </c>
      <c r="Q245" s="177">
        <f t="shared" si="57"/>
        <v>350.9157059157059</v>
      </c>
      <c r="R245" s="105">
        <f t="shared" si="50"/>
        <v>16326</v>
      </c>
      <c r="U245" s="110">
        <f t="shared" si="47"/>
        <v>0</v>
      </c>
    </row>
    <row r="246" spans="1:21" ht="18.75" customHeight="1">
      <c r="A246" s="339"/>
      <c r="B246" s="379"/>
      <c r="C246" s="178" t="s">
        <v>14</v>
      </c>
      <c r="D246" s="120" t="s">
        <v>285</v>
      </c>
      <c r="E246" s="121">
        <f t="shared" si="57"/>
        <v>86</v>
      </c>
      <c r="F246" s="122">
        <f t="shared" si="57"/>
        <v>86</v>
      </c>
      <c r="G246" s="121">
        <f t="shared" si="57"/>
        <v>702</v>
      </c>
      <c r="H246" s="121">
        <f t="shared" si="57"/>
        <v>574</v>
      </c>
      <c r="I246" s="122">
        <f t="shared" si="57"/>
        <v>280</v>
      </c>
      <c r="J246" s="121">
        <f t="shared" si="57"/>
        <v>338</v>
      </c>
      <c r="K246" s="121">
        <f t="shared" si="57"/>
        <v>661</v>
      </c>
      <c r="L246" s="121">
        <f t="shared" si="57"/>
        <v>757</v>
      </c>
      <c r="M246" s="122">
        <f t="shared" si="57"/>
        <v>396</v>
      </c>
      <c r="N246" s="121">
        <f t="shared" si="57"/>
        <v>595</v>
      </c>
      <c r="O246" s="122">
        <f t="shared" si="57"/>
        <v>430</v>
      </c>
      <c r="P246" s="121">
        <f t="shared" si="57"/>
        <v>1217</v>
      </c>
      <c r="Q246" s="122">
        <f t="shared" si="57"/>
        <v>2715</v>
      </c>
      <c r="R246" s="123">
        <f t="shared" si="50"/>
        <v>8837</v>
      </c>
      <c r="U246" s="110" t="e">
        <f t="shared" si="47"/>
        <v>#VALUE!</v>
      </c>
    </row>
    <row r="247" spans="1:21" ht="18.75" customHeight="1">
      <c r="A247" s="366"/>
      <c r="B247" s="346" t="s">
        <v>58</v>
      </c>
      <c r="C247" s="174" t="s">
        <v>0</v>
      </c>
      <c r="D247" s="175">
        <v>16326</v>
      </c>
      <c r="E247" s="176">
        <v>913.1629181629182</v>
      </c>
      <c r="F247" s="177">
        <v>757.6269136269136</v>
      </c>
      <c r="G247" s="176">
        <v>937.3712908712909</v>
      </c>
      <c r="H247" s="176">
        <v>1204.9962672462673</v>
      </c>
      <c r="I247" s="177">
        <v>870.3319788319789</v>
      </c>
      <c r="J247" s="176">
        <v>1817.042525042525</v>
      </c>
      <c r="K247" s="176">
        <v>1287.9302589302588</v>
      </c>
      <c r="L247" s="176">
        <v>442.5067095067095</v>
      </c>
      <c r="M247" s="177">
        <v>4147.762474012474</v>
      </c>
      <c r="N247" s="176">
        <v>1124.813126063126</v>
      </c>
      <c r="O247" s="177">
        <v>711.375496125496</v>
      </c>
      <c r="P247" s="176">
        <v>1760.1643356643356</v>
      </c>
      <c r="Q247" s="177">
        <v>350.9157059157059</v>
      </c>
      <c r="R247" s="105">
        <f t="shared" si="50"/>
        <v>16326</v>
      </c>
      <c r="U247" s="110">
        <f t="shared" si="47"/>
        <v>0</v>
      </c>
    </row>
    <row r="248" spans="1:21" ht="18.75" customHeight="1">
      <c r="A248" s="593"/>
      <c r="B248" s="346"/>
      <c r="C248" s="178" t="s">
        <v>14</v>
      </c>
      <c r="D248" s="120" t="s">
        <v>285</v>
      </c>
      <c r="E248" s="121">
        <v>86</v>
      </c>
      <c r="F248" s="122">
        <v>86</v>
      </c>
      <c r="G248" s="121">
        <v>702</v>
      </c>
      <c r="H248" s="121">
        <v>574</v>
      </c>
      <c r="I248" s="122">
        <v>280</v>
      </c>
      <c r="J248" s="121">
        <v>338</v>
      </c>
      <c r="K248" s="121">
        <v>661</v>
      </c>
      <c r="L248" s="121">
        <v>757</v>
      </c>
      <c r="M248" s="122">
        <v>396</v>
      </c>
      <c r="N248" s="121">
        <v>595</v>
      </c>
      <c r="O248" s="122">
        <v>430</v>
      </c>
      <c r="P248" s="121">
        <v>1217</v>
      </c>
      <c r="Q248" s="122">
        <v>2715</v>
      </c>
      <c r="R248" s="123">
        <f t="shared" si="50"/>
        <v>8837</v>
      </c>
      <c r="U248" s="110" t="e">
        <f t="shared" si="47"/>
        <v>#VALUE!</v>
      </c>
    </row>
    <row r="249" spans="1:21" ht="18.75" customHeight="1">
      <c r="A249" s="339" t="s">
        <v>84</v>
      </c>
      <c r="B249" s="340"/>
      <c r="C249" s="174" t="s">
        <v>0</v>
      </c>
      <c r="D249" s="175">
        <f>SUM(D251)</f>
        <v>76611</v>
      </c>
      <c r="E249" s="176">
        <f aca="true" t="shared" si="58" ref="E249:Q250">SUM(E251)</f>
        <v>0</v>
      </c>
      <c r="F249" s="177">
        <f t="shared" si="58"/>
        <v>5243</v>
      </c>
      <c r="G249" s="176">
        <f t="shared" si="58"/>
        <v>7041</v>
      </c>
      <c r="H249" s="176">
        <f t="shared" si="58"/>
        <v>2659</v>
      </c>
      <c r="I249" s="177">
        <f t="shared" si="58"/>
        <v>6768</v>
      </c>
      <c r="J249" s="176">
        <f t="shared" si="58"/>
        <v>5966</v>
      </c>
      <c r="K249" s="176">
        <f>SUM(K251)</f>
        <v>4348</v>
      </c>
      <c r="L249" s="176">
        <f t="shared" si="58"/>
        <v>5877</v>
      </c>
      <c r="M249" s="177">
        <f t="shared" si="58"/>
        <v>8195</v>
      </c>
      <c r="N249" s="176">
        <f t="shared" si="58"/>
        <v>4545</v>
      </c>
      <c r="O249" s="177">
        <f t="shared" si="58"/>
        <v>4858</v>
      </c>
      <c r="P249" s="176">
        <f t="shared" si="58"/>
        <v>4858</v>
      </c>
      <c r="Q249" s="177">
        <f t="shared" si="58"/>
        <v>16253</v>
      </c>
      <c r="R249" s="105">
        <f>SUM(E249:Q249)</f>
        <v>76611</v>
      </c>
      <c r="U249" s="110">
        <f t="shared" si="47"/>
        <v>0</v>
      </c>
    </row>
    <row r="250" spans="1:21" ht="18.75" customHeight="1">
      <c r="A250" s="355"/>
      <c r="B250" s="342"/>
      <c r="C250" s="178" t="s">
        <v>14</v>
      </c>
      <c r="D250" s="120" t="s">
        <v>285</v>
      </c>
      <c r="E250" s="121">
        <f t="shared" si="58"/>
        <v>29</v>
      </c>
      <c r="F250" s="122">
        <f t="shared" si="58"/>
        <v>2727</v>
      </c>
      <c r="G250" s="121">
        <f t="shared" si="58"/>
        <v>4346</v>
      </c>
      <c r="H250" s="121">
        <f t="shared" si="58"/>
        <v>3663</v>
      </c>
      <c r="I250" s="122">
        <f t="shared" si="58"/>
        <v>5384</v>
      </c>
      <c r="J250" s="121">
        <f t="shared" si="58"/>
        <v>3339</v>
      </c>
      <c r="K250" s="121">
        <f t="shared" si="58"/>
        <v>3109</v>
      </c>
      <c r="L250" s="121">
        <f t="shared" si="58"/>
        <v>6129</v>
      </c>
      <c r="M250" s="122">
        <f t="shared" si="58"/>
        <v>5759</v>
      </c>
      <c r="N250" s="121">
        <f t="shared" si="58"/>
        <v>3088</v>
      </c>
      <c r="O250" s="122">
        <f t="shared" si="58"/>
        <v>12449</v>
      </c>
      <c r="P250" s="121">
        <f t="shared" si="58"/>
        <v>4748</v>
      </c>
      <c r="Q250" s="122">
        <f t="shared" si="58"/>
        <v>14916</v>
      </c>
      <c r="R250" s="123">
        <f t="shared" si="50"/>
        <v>69686</v>
      </c>
      <c r="U250" s="110" t="e">
        <f t="shared" si="47"/>
        <v>#VALUE!</v>
      </c>
    </row>
    <row r="251" spans="1:21" ht="18.75" customHeight="1">
      <c r="A251" s="366"/>
      <c r="B251" s="346" t="s">
        <v>27</v>
      </c>
      <c r="C251" s="174" t="s">
        <v>0</v>
      </c>
      <c r="D251" s="175">
        <v>76611</v>
      </c>
      <c r="E251" s="176">
        <v>0</v>
      </c>
      <c r="F251" s="177">
        <v>5243</v>
      </c>
      <c r="G251" s="176">
        <v>7041</v>
      </c>
      <c r="H251" s="176">
        <v>2659</v>
      </c>
      <c r="I251" s="177">
        <v>6768</v>
      </c>
      <c r="J251" s="176">
        <v>5966</v>
      </c>
      <c r="K251" s="176">
        <v>4348</v>
      </c>
      <c r="L251" s="176">
        <v>5877</v>
      </c>
      <c r="M251" s="177">
        <v>8195</v>
      </c>
      <c r="N251" s="176">
        <v>4545</v>
      </c>
      <c r="O251" s="177">
        <v>4858</v>
      </c>
      <c r="P251" s="176">
        <v>4858</v>
      </c>
      <c r="Q251" s="177">
        <v>16253</v>
      </c>
      <c r="R251" s="105">
        <f t="shared" si="50"/>
        <v>76611</v>
      </c>
      <c r="U251" s="110">
        <f t="shared" si="47"/>
        <v>0</v>
      </c>
    </row>
    <row r="252" spans="1:21" ht="18.75" customHeight="1">
      <c r="A252" s="593"/>
      <c r="B252" s="346"/>
      <c r="C252" s="178" t="s">
        <v>14</v>
      </c>
      <c r="D252" s="120" t="s">
        <v>285</v>
      </c>
      <c r="E252" s="121">
        <v>29</v>
      </c>
      <c r="F252" s="122">
        <v>2727</v>
      </c>
      <c r="G252" s="121">
        <v>4346</v>
      </c>
      <c r="H252" s="121">
        <v>3663</v>
      </c>
      <c r="I252" s="122">
        <v>5384</v>
      </c>
      <c r="J252" s="121">
        <v>3339</v>
      </c>
      <c r="K252" s="121">
        <v>3109</v>
      </c>
      <c r="L252" s="121">
        <v>6129</v>
      </c>
      <c r="M252" s="122">
        <v>5759</v>
      </c>
      <c r="N252" s="121">
        <v>3088</v>
      </c>
      <c r="O252" s="122">
        <v>12449</v>
      </c>
      <c r="P252" s="121">
        <v>4748</v>
      </c>
      <c r="Q252" s="122">
        <v>14916</v>
      </c>
      <c r="R252" s="123">
        <f t="shared" si="50"/>
        <v>69686</v>
      </c>
      <c r="U252" s="110" t="e">
        <f t="shared" si="47"/>
        <v>#VALUE!</v>
      </c>
    </row>
    <row r="253" spans="1:21" ht="18.75" customHeight="1">
      <c r="A253" s="378" t="s">
        <v>69</v>
      </c>
      <c r="B253" s="379"/>
      <c r="C253" s="174" t="s">
        <v>0</v>
      </c>
      <c r="D253" s="175">
        <f>SUM(D255)</f>
        <v>10921</v>
      </c>
      <c r="E253" s="176">
        <f aca="true" t="shared" si="59" ref="E253:Q254">SUM(E255)</f>
        <v>250</v>
      </c>
      <c r="F253" s="177">
        <f t="shared" si="59"/>
        <v>265</v>
      </c>
      <c r="G253" s="176">
        <f t="shared" si="59"/>
        <v>340</v>
      </c>
      <c r="H253" s="176">
        <f t="shared" si="59"/>
        <v>431</v>
      </c>
      <c r="I253" s="177">
        <f t="shared" si="59"/>
        <v>274</v>
      </c>
      <c r="J253" s="176">
        <f t="shared" si="59"/>
        <v>280</v>
      </c>
      <c r="K253" s="176">
        <f t="shared" si="59"/>
        <v>243</v>
      </c>
      <c r="L253" s="176">
        <f t="shared" si="59"/>
        <v>315</v>
      </c>
      <c r="M253" s="177">
        <f t="shared" si="59"/>
        <v>604</v>
      </c>
      <c r="N253" s="176">
        <f t="shared" si="59"/>
        <v>235</v>
      </c>
      <c r="O253" s="177">
        <f t="shared" si="59"/>
        <v>393</v>
      </c>
      <c r="P253" s="176">
        <f t="shared" si="59"/>
        <v>259</v>
      </c>
      <c r="Q253" s="177">
        <f t="shared" si="59"/>
        <v>7032</v>
      </c>
      <c r="R253" s="105">
        <f t="shared" si="50"/>
        <v>10921</v>
      </c>
      <c r="U253" s="110">
        <f t="shared" si="47"/>
        <v>0</v>
      </c>
    </row>
    <row r="254" spans="1:21" ht="18.75" customHeight="1">
      <c r="A254" s="339"/>
      <c r="B254" s="379"/>
      <c r="C254" s="178" t="s">
        <v>14</v>
      </c>
      <c r="D254" s="120" t="s">
        <v>285</v>
      </c>
      <c r="E254" s="121">
        <f t="shared" si="59"/>
        <v>32</v>
      </c>
      <c r="F254" s="122">
        <f t="shared" si="59"/>
        <v>184</v>
      </c>
      <c r="G254" s="121">
        <f t="shared" si="59"/>
        <v>666</v>
      </c>
      <c r="H254" s="121">
        <f t="shared" si="59"/>
        <v>354</v>
      </c>
      <c r="I254" s="122">
        <f t="shared" si="59"/>
        <v>378</v>
      </c>
      <c r="J254" s="121">
        <f t="shared" si="59"/>
        <v>488</v>
      </c>
      <c r="K254" s="121">
        <f t="shared" si="59"/>
        <v>321</v>
      </c>
      <c r="L254" s="121">
        <f t="shared" si="59"/>
        <v>411</v>
      </c>
      <c r="M254" s="122">
        <f t="shared" si="59"/>
        <v>962</v>
      </c>
      <c r="N254" s="121">
        <f t="shared" si="59"/>
        <v>455</v>
      </c>
      <c r="O254" s="122">
        <f t="shared" si="59"/>
        <v>470</v>
      </c>
      <c r="P254" s="121">
        <f t="shared" si="59"/>
        <v>199</v>
      </c>
      <c r="Q254" s="122">
        <f t="shared" si="59"/>
        <v>1964</v>
      </c>
      <c r="R254" s="123">
        <f t="shared" si="50"/>
        <v>6884</v>
      </c>
      <c r="U254" s="110" t="e">
        <f t="shared" si="47"/>
        <v>#VALUE!</v>
      </c>
    </row>
    <row r="255" spans="1:21" ht="18.75" customHeight="1">
      <c r="A255" s="366"/>
      <c r="B255" s="346" t="s">
        <v>58</v>
      </c>
      <c r="C255" s="174" t="s">
        <v>0</v>
      </c>
      <c r="D255" s="175">
        <v>10921</v>
      </c>
      <c r="E255" s="176">
        <v>250</v>
      </c>
      <c r="F255" s="177">
        <v>265</v>
      </c>
      <c r="G255" s="176">
        <v>340</v>
      </c>
      <c r="H255" s="176">
        <v>431</v>
      </c>
      <c r="I255" s="177">
        <v>274</v>
      </c>
      <c r="J255" s="176">
        <v>280</v>
      </c>
      <c r="K255" s="176">
        <v>243</v>
      </c>
      <c r="L255" s="176">
        <v>315</v>
      </c>
      <c r="M255" s="177">
        <v>604</v>
      </c>
      <c r="N255" s="176">
        <v>235</v>
      </c>
      <c r="O255" s="177">
        <v>393</v>
      </c>
      <c r="P255" s="176">
        <v>259</v>
      </c>
      <c r="Q255" s="177">
        <v>7032</v>
      </c>
      <c r="R255" s="105">
        <f t="shared" si="50"/>
        <v>10921</v>
      </c>
      <c r="U255" s="110">
        <f aca="true" t="shared" si="60" ref="U255:U262">D255-R255</f>
        <v>0</v>
      </c>
    </row>
    <row r="256" spans="1:21" ht="18.75" customHeight="1">
      <c r="A256" s="593"/>
      <c r="B256" s="346"/>
      <c r="C256" s="178" t="s">
        <v>14</v>
      </c>
      <c r="D256" s="120" t="s">
        <v>285</v>
      </c>
      <c r="E256" s="121">
        <v>32</v>
      </c>
      <c r="F256" s="122">
        <v>184</v>
      </c>
      <c r="G256" s="121">
        <v>666</v>
      </c>
      <c r="H256" s="121">
        <v>354</v>
      </c>
      <c r="I256" s="122">
        <v>378</v>
      </c>
      <c r="J256" s="121">
        <v>488</v>
      </c>
      <c r="K256" s="121">
        <v>321</v>
      </c>
      <c r="L256" s="121">
        <v>411</v>
      </c>
      <c r="M256" s="122">
        <v>962</v>
      </c>
      <c r="N256" s="121">
        <v>455</v>
      </c>
      <c r="O256" s="122">
        <v>470</v>
      </c>
      <c r="P256" s="121">
        <v>199</v>
      </c>
      <c r="Q256" s="122">
        <v>1964</v>
      </c>
      <c r="R256" s="123">
        <f t="shared" si="50"/>
        <v>6884</v>
      </c>
      <c r="U256" s="110" t="e">
        <f t="shared" si="60"/>
        <v>#VALUE!</v>
      </c>
    </row>
    <row r="257" spans="1:21" ht="18.75" customHeight="1">
      <c r="A257" s="378" t="s">
        <v>70</v>
      </c>
      <c r="B257" s="379"/>
      <c r="C257" s="174" t="s">
        <v>0</v>
      </c>
      <c r="D257" s="175">
        <f>SUM(D259)</f>
        <v>74308</v>
      </c>
      <c r="E257" s="176">
        <f aca="true" t="shared" si="61" ref="E257:Q258">SUM(E259)</f>
        <v>0</v>
      </c>
      <c r="F257" s="177">
        <f t="shared" si="61"/>
        <v>0</v>
      </c>
      <c r="G257" s="176">
        <f t="shared" si="61"/>
        <v>1486</v>
      </c>
      <c r="H257" s="176">
        <f t="shared" si="61"/>
        <v>3715</v>
      </c>
      <c r="I257" s="177">
        <f t="shared" si="61"/>
        <v>3715</v>
      </c>
      <c r="J257" s="176">
        <f t="shared" si="61"/>
        <v>3715</v>
      </c>
      <c r="K257" s="176">
        <f t="shared" si="61"/>
        <v>3715</v>
      </c>
      <c r="L257" s="176">
        <f t="shared" si="61"/>
        <v>7431</v>
      </c>
      <c r="M257" s="177">
        <f t="shared" si="61"/>
        <v>7431</v>
      </c>
      <c r="N257" s="176">
        <f t="shared" si="61"/>
        <v>7431</v>
      </c>
      <c r="O257" s="177">
        <f t="shared" si="61"/>
        <v>7431</v>
      </c>
      <c r="P257" s="176">
        <f t="shared" si="61"/>
        <v>14863</v>
      </c>
      <c r="Q257" s="177">
        <f t="shared" si="61"/>
        <v>13375</v>
      </c>
      <c r="R257" s="105">
        <f t="shared" si="50"/>
        <v>74308</v>
      </c>
      <c r="U257" s="110">
        <f t="shared" si="60"/>
        <v>0</v>
      </c>
    </row>
    <row r="258" spans="1:21" ht="18.75" customHeight="1">
      <c r="A258" s="339"/>
      <c r="B258" s="379"/>
      <c r="C258" s="178" t="s">
        <v>14</v>
      </c>
      <c r="D258" s="120" t="s">
        <v>285</v>
      </c>
      <c r="E258" s="121">
        <f t="shared" si="61"/>
        <v>9</v>
      </c>
      <c r="F258" s="122">
        <f t="shared" si="61"/>
        <v>1829</v>
      </c>
      <c r="G258" s="121">
        <f t="shared" si="61"/>
        <v>3898</v>
      </c>
      <c r="H258" s="121">
        <f t="shared" si="61"/>
        <v>2206</v>
      </c>
      <c r="I258" s="122">
        <f t="shared" si="61"/>
        <v>2996</v>
      </c>
      <c r="J258" s="121">
        <f t="shared" si="61"/>
        <v>6111</v>
      </c>
      <c r="K258" s="121">
        <f t="shared" si="61"/>
        <v>4883</v>
      </c>
      <c r="L258" s="121">
        <f t="shared" si="61"/>
        <v>6974</v>
      </c>
      <c r="M258" s="122">
        <f t="shared" si="61"/>
        <v>3292</v>
      </c>
      <c r="N258" s="121">
        <f t="shared" si="61"/>
        <v>4764</v>
      </c>
      <c r="O258" s="122">
        <f t="shared" si="61"/>
        <v>4495</v>
      </c>
      <c r="P258" s="121">
        <f t="shared" si="61"/>
        <v>7661</v>
      </c>
      <c r="Q258" s="122">
        <f t="shared" si="61"/>
        <v>13905</v>
      </c>
      <c r="R258" s="123">
        <f t="shared" si="50"/>
        <v>63023</v>
      </c>
      <c r="U258" s="110" t="e">
        <f t="shared" si="60"/>
        <v>#VALUE!</v>
      </c>
    </row>
    <row r="259" spans="1:21" ht="18.75" customHeight="1">
      <c r="A259" s="366"/>
      <c r="B259" s="346" t="s">
        <v>58</v>
      </c>
      <c r="C259" s="174" t="s">
        <v>0</v>
      </c>
      <c r="D259" s="175">
        <v>74308</v>
      </c>
      <c r="E259" s="176">
        <v>0</v>
      </c>
      <c r="F259" s="176">
        <v>0</v>
      </c>
      <c r="G259" s="176">
        <v>1486</v>
      </c>
      <c r="H259" s="176">
        <v>3715</v>
      </c>
      <c r="I259" s="176">
        <v>3715</v>
      </c>
      <c r="J259" s="176">
        <v>3715</v>
      </c>
      <c r="K259" s="176">
        <v>3715</v>
      </c>
      <c r="L259" s="176">
        <v>7431</v>
      </c>
      <c r="M259" s="176">
        <v>7431</v>
      </c>
      <c r="N259" s="176">
        <v>7431</v>
      </c>
      <c r="O259" s="176">
        <v>7431</v>
      </c>
      <c r="P259" s="176">
        <v>14863</v>
      </c>
      <c r="Q259" s="176">
        <v>13375</v>
      </c>
      <c r="R259" s="105">
        <f t="shared" si="50"/>
        <v>74308</v>
      </c>
      <c r="U259" s="110">
        <f t="shared" si="60"/>
        <v>0</v>
      </c>
    </row>
    <row r="260" spans="1:21" ht="18.75" customHeight="1">
      <c r="A260" s="382"/>
      <c r="B260" s="346"/>
      <c r="C260" s="229" t="s">
        <v>14</v>
      </c>
      <c r="D260" s="128" t="s">
        <v>285</v>
      </c>
      <c r="E260" s="129">
        <v>9</v>
      </c>
      <c r="F260" s="129">
        <v>1829</v>
      </c>
      <c r="G260" s="129">
        <v>3898</v>
      </c>
      <c r="H260" s="129">
        <v>2206</v>
      </c>
      <c r="I260" s="129">
        <v>2996</v>
      </c>
      <c r="J260" s="129">
        <v>6111</v>
      </c>
      <c r="K260" s="129">
        <v>4883</v>
      </c>
      <c r="L260" s="129">
        <v>6974</v>
      </c>
      <c r="M260" s="129">
        <v>3292</v>
      </c>
      <c r="N260" s="129">
        <v>4764</v>
      </c>
      <c r="O260" s="129">
        <v>4495</v>
      </c>
      <c r="P260" s="129">
        <v>7661</v>
      </c>
      <c r="Q260" s="129">
        <v>13905</v>
      </c>
      <c r="R260" s="128">
        <f t="shared" si="50"/>
        <v>63023</v>
      </c>
      <c r="U260" s="110" t="e">
        <f t="shared" si="60"/>
        <v>#VALUE!</v>
      </c>
    </row>
    <row r="261" spans="1:22" ht="18.75" customHeight="1">
      <c r="A261" s="385" t="s">
        <v>28</v>
      </c>
      <c r="B261" s="386"/>
      <c r="C261" s="118" t="s">
        <v>0</v>
      </c>
      <c r="D261" s="105">
        <f aca="true" t="shared" si="62" ref="D261:Q262">D7+D27+D31+D41+D45+D59+D51+D55+D63+D67+D75+D79+D83+D89+D101+D105+D113+D119+D123+D127+D141+D147+D157+D161+D167+D171+D179+D187+D191+D195+D199+D203+D211+D217+D221+D229+D233+D237+D241+D245+D249+D253+D257+D225</f>
        <v>28480718</v>
      </c>
      <c r="E261" s="106">
        <f t="shared" si="62"/>
        <v>293475.15291816293</v>
      </c>
      <c r="F261" s="106">
        <f t="shared" si="62"/>
        <v>702710.6269136269</v>
      </c>
      <c r="G261" s="106">
        <f t="shared" si="62"/>
        <v>1302101.372290871</v>
      </c>
      <c r="H261" s="106">
        <f t="shared" si="62"/>
        <v>842028.9972672462</v>
      </c>
      <c r="I261" s="106">
        <f t="shared" si="62"/>
        <v>1132010.332978832</v>
      </c>
      <c r="J261" s="106">
        <f t="shared" si="62"/>
        <v>1800987.0435250427</v>
      </c>
      <c r="K261" s="106">
        <f t="shared" si="62"/>
        <v>944158.9312589302</v>
      </c>
      <c r="L261" s="106">
        <f t="shared" si="62"/>
        <v>870214.5077095067</v>
      </c>
      <c r="M261" s="106">
        <f t="shared" si="62"/>
        <v>1210197.7634740125</v>
      </c>
      <c r="N261" s="106">
        <f t="shared" si="62"/>
        <v>1550178.8141260631</v>
      </c>
      <c r="O261" s="106">
        <f t="shared" si="62"/>
        <v>1678911.3764961255</v>
      </c>
      <c r="P261" s="106">
        <f t="shared" si="62"/>
        <v>8833104.165335665</v>
      </c>
      <c r="Q261" s="106">
        <f t="shared" si="62"/>
        <v>7320638.915705916</v>
      </c>
      <c r="R261" s="152">
        <f t="shared" si="50"/>
        <v>28480718</v>
      </c>
      <c r="U261" s="110">
        <f t="shared" si="60"/>
        <v>0</v>
      </c>
      <c r="V261" s="108">
        <f>SUM(E261:Q261)</f>
        <v>28480718</v>
      </c>
    </row>
    <row r="262" spans="1:22" ht="18.75" customHeight="1">
      <c r="A262" s="387"/>
      <c r="B262" s="388"/>
      <c r="C262" s="127" t="s">
        <v>14</v>
      </c>
      <c r="D262" s="128" t="s">
        <v>285</v>
      </c>
      <c r="E262" s="129">
        <f t="shared" si="62"/>
        <v>30877</v>
      </c>
      <c r="F262" s="129">
        <f t="shared" si="62"/>
        <v>170261</v>
      </c>
      <c r="G262" s="129">
        <f t="shared" si="62"/>
        <v>461348</v>
      </c>
      <c r="H262" s="129">
        <f t="shared" si="62"/>
        <v>805579</v>
      </c>
      <c r="I262" s="129">
        <f t="shared" si="62"/>
        <v>977048</v>
      </c>
      <c r="J262" s="129">
        <f t="shared" si="62"/>
        <v>551343</v>
      </c>
      <c r="K262" s="129">
        <f t="shared" si="62"/>
        <v>1276248</v>
      </c>
      <c r="L262" s="129">
        <f t="shared" si="62"/>
        <v>822158</v>
      </c>
      <c r="M262" s="129">
        <f t="shared" si="62"/>
        <v>1147391</v>
      </c>
      <c r="N262" s="129">
        <f t="shared" si="62"/>
        <v>1067482</v>
      </c>
      <c r="O262" s="129">
        <f t="shared" si="62"/>
        <v>1105639</v>
      </c>
      <c r="P262" s="129">
        <f t="shared" si="62"/>
        <v>6927455</v>
      </c>
      <c r="Q262" s="129">
        <f t="shared" si="62"/>
        <v>9417665</v>
      </c>
      <c r="R262" s="128">
        <f t="shared" si="50"/>
        <v>24760494</v>
      </c>
      <c r="U262" s="110" t="e">
        <f t="shared" si="60"/>
        <v>#VALUE!</v>
      </c>
      <c r="V262" s="108">
        <f>SUM(E262:Q262)</f>
        <v>24760494</v>
      </c>
    </row>
    <row r="263" spans="1:20" s="1" customFormat="1" ht="13.5">
      <c r="A263" s="306" t="s">
        <v>16</v>
      </c>
      <c r="B263" s="307"/>
      <c r="C263" s="312" t="s">
        <v>406</v>
      </c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4"/>
      <c r="T263" s="79"/>
    </row>
    <row r="264" spans="1:20" s="1" customFormat="1" ht="13.5">
      <c r="A264" s="308"/>
      <c r="B264" s="309"/>
      <c r="C264" s="315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7"/>
      <c r="T264" s="79"/>
    </row>
    <row r="265" spans="1:20" s="1" customFormat="1" ht="13.5">
      <c r="A265" s="308"/>
      <c r="B265" s="309"/>
      <c r="C265" s="315"/>
      <c r="D265" s="316"/>
      <c r="E265" s="316"/>
      <c r="F265" s="316"/>
      <c r="G265" s="316"/>
      <c r="H265" s="316"/>
      <c r="I265" s="316"/>
      <c r="J265" s="316"/>
      <c r="K265" s="316"/>
      <c r="L265" s="316"/>
      <c r="M265" s="316"/>
      <c r="N265" s="316"/>
      <c r="O265" s="316"/>
      <c r="P265" s="316"/>
      <c r="Q265" s="316"/>
      <c r="R265" s="317"/>
      <c r="T265" s="79"/>
    </row>
    <row r="266" spans="1:20" s="1" customFormat="1" ht="13.5">
      <c r="A266" s="308"/>
      <c r="B266" s="309"/>
      <c r="C266" s="315"/>
      <c r="D266" s="316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  <c r="P266" s="316"/>
      <c r="Q266" s="316"/>
      <c r="R266" s="317"/>
      <c r="T266" s="79"/>
    </row>
    <row r="267" spans="1:20" s="1" customFormat="1" ht="13.5">
      <c r="A267" s="308"/>
      <c r="B267" s="309"/>
      <c r="C267" s="318"/>
      <c r="D267" s="319"/>
      <c r="E267" s="319"/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20"/>
      <c r="T267" s="79"/>
    </row>
    <row r="268" spans="1:20" s="1" customFormat="1" ht="13.5">
      <c r="A268" s="308"/>
      <c r="B268" s="309"/>
      <c r="C268" s="321" t="s">
        <v>407</v>
      </c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  <c r="T268" s="79"/>
    </row>
    <row r="269" spans="1:20" s="1" customFormat="1" ht="13.5">
      <c r="A269" s="308"/>
      <c r="B269" s="309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  <c r="T269" s="79"/>
    </row>
    <row r="270" spans="1:20" s="1" customFormat="1" ht="13.5">
      <c r="A270" s="308"/>
      <c r="B270" s="309"/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T270" s="79"/>
    </row>
    <row r="271" spans="1:20" s="1" customFormat="1" ht="13.5">
      <c r="A271" s="308"/>
      <c r="B271" s="309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T271" s="79"/>
    </row>
    <row r="272" spans="1:20" s="1" customFormat="1" ht="13.5">
      <c r="A272" s="310"/>
      <c r="B272" s="311"/>
      <c r="C272" s="321"/>
      <c r="D272" s="321"/>
      <c r="E272" s="321"/>
      <c r="F272" s="321"/>
      <c r="G272" s="321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  <c r="T272" s="79"/>
    </row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331" ht="17.25"/>
    <row r="332" ht="17.25"/>
    <row r="333" ht="17.25"/>
    <row r="334" ht="17.25"/>
  </sheetData>
  <sheetProtection/>
  <mergeCells count="238">
    <mergeCell ref="A2:B2"/>
    <mergeCell ref="A3:B4"/>
    <mergeCell ref="C3:C4"/>
    <mergeCell ref="A1:R1"/>
    <mergeCell ref="D3:D4"/>
    <mergeCell ref="E3:G3"/>
    <mergeCell ref="H3:J3"/>
    <mergeCell ref="K3:M3"/>
    <mergeCell ref="N3:Q3"/>
    <mergeCell ref="R3:R4"/>
    <mergeCell ref="L5:L6"/>
    <mergeCell ref="M5:M6"/>
    <mergeCell ref="A5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A7:B8"/>
    <mergeCell ref="H5:H6"/>
    <mergeCell ref="I5:I6"/>
    <mergeCell ref="J5:J6"/>
    <mergeCell ref="K5:K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B28"/>
    <mergeCell ref="B29:B30"/>
    <mergeCell ref="A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B42"/>
    <mergeCell ref="A43:A44"/>
    <mergeCell ref="B43:B44"/>
    <mergeCell ref="A45:B46"/>
    <mergeCell ref="A47:A48"/>
    <mergeCell ref="B47:B48"/>
    <mergeCell ref="A49:A50"/>
    <mergeCell ref="B49:B50"/>
    <mergeCell ref="A51:B52"/>
    <mergeCell ref="A53:A54"/>
    <mergeCell ref="B53:B54"/>
    <mergeCell ref="A55:B56"/>
    <mergeCell ref="A57:A58"/>
    <mergeCell ref="B57:B58"/>
    <mergeCell ref="A59:B60"/>
    <mergeCell ref="A61:A62"/>
    <mergeCell ref="B61:B62"/>
    <mergeCell ref="A63:B64"/>
    <mergeCell ref="A65:A66"/>
    <mergeCell ref="B65:B66"/>
    <mergeCell ref="A67:B68"/>
    <mergeCell ref="A69:A70"/>
    <mergeCell ref="B69:B70"/>
    <mergeCell ref="A71:A72"/>
    <mergeCell ref="B71:B72"/>
    <mergeCell ref="A73:A74"/>
    <mergeCell ref="B73:B74"/>
    <mergeCell ref="A75:B76"/>
    <mergeCell ref="A77:A78"/>
    <mergeCell ref="B77:B78"/>
    <mergeCell ref="A79:B80"/>
    <mergeCell ref="A81:A82"/>
    <mergeCell ref="B81:B82"/>
    <mergeCell ref="A83:B84"/>
    <mergeCell ref="A85:A86"/>
    <mergeCell ref="B85:B86"/>
    <mergeCell ref="A87:A88"/>
    <mergeCell ref="B87:B88"/>
    <mergeCell ref="A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B102"/>
    <mergeCell ref="A103:A104"/>
    <mergeCell ref="B103:B104"/>
    <mergeCell ref="A105:B106"/>
    <mergeCell ref="A107:A108"/>
    <mergeCell ref="B107:B108"/>
    <mergeCell ref="A109:A110"/>
    <mergeCell ref="B109:B110"/>
    <mergeCell ref="A111:A112"/>
    <mergeCell ref="B111:B112"/>
    <mergeCell ref="A113:B114"/>
    <mergeCell ref="B115:B116"/>
    <mergeCell ref="A117:A118"/>
    <mergeCell ref="B117:B118"/>
    <mergeCell ref="A119:B120"/>
    <mergeCell ref="A121:A122"/>
    <mergeCell ref="B121:B122"/>
    <mergeCell ref="A123:B124"/>
    <mergeCell ref="A125:A126"/>
    <mergeCell ref="B125:B126"/>
    <mergeCell ref="A127:B128"/>
    <mergeCell ref="A129:A130"/>
    <mergeCell ref="B129:B130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B142"/>
    <mergeCell ref="A143:A144"/>
    <mergeCell ref="B143:B144"/>
    <mergeCell ref="A145:A146"/>
    <mergeCell ref="B145:B146"/>
    <mergeCell ref="A147:B148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B158"/>
    <mergeCell ref="A159:A160"/>
    <mergeCell ref="B159:B160"/>
    <mergeCell ref="A161:B162"/>
    <mergeCell ref="A163:A164"/>
    <mergeCell ref="B163:B164"/>
    <mergeCell ref="A165:A166"/>
    <mergeCell ref="B165:B166"/>
    <mergeCell ref="A167:B168"/>
    <mergeCell ref="A169:A170"/>
    <mergeCell ref="B169:B170"/>
    <mergeCell ref="A171:B172"/>
    <mergeCell ref="A173:A174"/>
    <mergeCell ref="B173:B174"/>
    <mergeCell ref="A175:A176"/>
    <mergeCell ref="B175:B176"/>
    <mergeCell ref="A177:A178"/>
    <mergeCell ref="B177:B178"/>
    <mergeCell ref="A179:B180"/>
    <mergeCell ref="A181:A182"/>
    <mergeCell ref="B181:B182"/>
    <mergeCell ref="A183:A184"/>
    <mergeCell ref="B183:B184"/>
    <mergeCell ref="A185:A186"/>
    <mergeCell ref="B185:B186"/>
    <mergeCell ref="A187:B188"/>
    <mergeCell ref="A189:A190"/>
    <mergeCell ref="B189:B190"/>
    <mergeCell ref="A191:B192"/>
    <mergeCell ref="A193:A194"/>
    <mergeCell ref="B193:B194"/>
    <mergeCell ref="A195:B196"/>
    <mergeCell ref="B197:B198"/>
    <mergeCell ref="A199:B200"/>
    <mergeCell ref="A201:A202"/>
    <mergeCell ref="B201:B202"/>
    <mergeCell ref="A203:B204"/>
    <mergeCell ref="A205:A206"/>
    <mergeCell ref="B205:B206"/>
    <mergeCell ref="A207:A208"/>
    <mergeCell ref="B207:B208"/>
    <mergeCell ref="A209:A210"/>
    <mergeCell ref="B209:B210"/>
    <mergeCell ref="A211:B212"/>
    <mergeCell ref="A213:A214"/>
    <mergeCell ref="B213:B214"/>
    <mergeCell ref="A215:A216"/>
    <mergeCell ref="B215:B216"/>
    <mergeCell ref="A217:B218"/>
    <mergeCell ref="A219:A220"/>
    <mergeCell ref="B219:B220"/>
    <mergeCell ref="A221:B222"/>
    <mergeCell ref="A223:A224"/>
    <mergeCell ref="B223:B224"/>
    <mergeCell ref="A225:B226"/>
    <mergeCell ref="A227:A228"/>
    <mergeCell ref="B227:B228"/>
    <mergeCell ref="A229:B230"/>
    <mergeCell ref="A231:A232"/>
    <mergeCell ref="B231:B232"/>
    <mergeCell ref="A233:B234"/>
    <mergeCell ref="A235:A236"/>
    <mergeCell ref="B235:B236"/>
    <mergeCell ref="A237:B238"/>
    <mergeCell ref="A239:A240"/>
    <mergeCell ref="B239:B240"/>
    <mergeCell ref="A241:B242"/>
    <mergeCell ref="A243:A244"/>
    <mergeCell ref="B243:B244"/>
    <mergeCell ref="A245:B246"/>
    <mergeCell ref="A247:A248"/>
    <mergeCell ref="B247:B248"/>
    <mergeCell ref="A249:B250"/>
    <mergeCell ref="A251:A252"/>
    <mergeCell ref="B251:B252"/>
    <mergeCell ref="A253:B254"/>
    <mergeCell ref="A255:A256"/>
    <mergeCell ref="B255:B256"/>
    <mergeCell ref="A257:B258"/>
    <mergeCell ref="A259:A260"/>
    <mergeCell ref="B259:B260"/>
    <mergeCell ref="A261:B262"/>
    <mergeCell ref="A263:B272"/>
    <mergeCell ref="C263:R267"/>
    <mergeCell ref="C268:R272"/>
  </mergeCells>
  <dataValidations count="1">
    <dataValidation allowBlank="1" showInputMessage="1" showErrorMessage="1" imeMode="off" sqref="D139:Q139 T225:T228 D173:Q173 D175:Q175 D177:Q177 D95:Q95 D73:Q73 D99:Q99 D107:Q107 D109:Q109 D131:Q131 D225:R228 D137:Q137 K196:M196"/>
  </dataValidations>
  <printOptions horizontalCentered="1"/>
  <pageMargins left="0.1968503937007874" right="0.1968503937007874" top="0.1968503937007874" bottom="0.1968503937007874" header="0" footer="0"/>
  <pageSetup errors="dash" fitToHeight="127" horizontalDpi="600" verticalDpi="600" orientation="landscape" paperSize="9" scale="80" r:id="rId3"/>
  <headerFooter>
    <oddFooter>&amp;R&amp;"HG丸ｺﾞｼｯｸM-PRO,標準"&amp;A
&amp;P／&amp;N</oddFooter>
  </headerFooter>
  <rowBreaks count="7" manualBreakCount="7">
    <brk id="38" max="17" man="1"/>
    <brk id="74" max="17" man="1"/>
    <brk id="110" max="17" man="1"/>
    <brk id="146" max="17" man="1"/>
    <brk id="180" max="17" man="1"/>
    <brk id="214" max="17" man="1"/>
    <brk id="24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="66" zoomScaleSheetLayoutView="66" zoomScalePageLayoutView="0" workbookViewId="0" topLeftCell="A1">
      <pane xSplit="3" ySplit="4" topLeftCell="D29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26"/>
    </sheetView>
  </sheetViews>
  <sheetFormatPr defaultColWidth="9.140625" defaultRowHeight="15"/>
  <cols>
    <col min="1" max="1" width="3.7109375" style="84" customWidth="1"/>
    <col min="2" max="2" width="20.57421875" style="84" customWidth="1"/>
    <col min="3" max="3" width="9.00390625" style="84" customWidth="1"/>
    <col min="4" max="4" width="11.57421875" style="84" customWidth="1"/>
    <col min="5" max="18" width="9.57421875" style="84" customWidth="1"/>
    <col min="19" max="19" width="9.00390625" style="84" customWidth="1"/>
    <col min="20" max="20" width="10.421875" style="84" customWidth="1"/>
    <col min="21" max="16384" width="9.00390625" style="84" customWidth="1"/>
  </cols>
  <sheetData>
    <row r="1" spans="1:18" ht="25.5">
      <c r="A1" s="418" t="s">
        <v>411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1:18" ht="21" customHeight="1">
      <c r="A2" s="329" t="s">
        <v>410</v>
      </c>
      <c r="B2" s="329"/>
      <c r="C2" s="276" t="s">
        <v>268</v>
      </c>
      <c r="D2" s="294"/>
      <c r="E2" s="294"/>
      <c r="F2" s="294"/>
      <c r="G2" s="294"/>
      <c r="H2" s="294"/>
      <c r="I2" s="294"/>
      <c r="J2" s="294"/>
      <c r="K2" s="294"/>
      <c r="L2" s="294">
        <v>149</v>
      </c>
      <c r="M2" s="294"/>
      <c r="R2" s="85" t="s">
        <v>13</v>
      </c>
    </row>
    <row r="3" spans="1:18" ht="12" customHeight="1">
      <c r="A3" s="419" t="s">
        <v>26</v>
      </c>
      <c r="B3" s="420"/>
      <c r="C3" s="421" t="s">
        <v>22</v>
      </c>
      <c r="D3" s="412" t="s">
        <v>23</v>
      </c>
      <c r="E3" s="419" t="s">
        <v>17</v>
      </c>
      <c r="F3" s="422"/>
      <c r="G3" s="422"/>
      <c r="H3" s="419" t="s">
        <v>18</v>
      </c>
      <c r="I3" s="422"/>
      <c r="J3" s="422"/>
      <c r="K3" s="419" t="s">
        <v>19</v>
      </c>
      <c r="L3" s="422"/>
      <c r="M3" s="422"/>
      <c r="N3" s="419" t="s">
        <v>20</v>
      </c>
      <c r="O3" s="422"/>
      <c r="P3" s="422"/>
      <c r="Q3" s="422"/>
      <c r="R3" s="412" t="s">
        <v>21</v>
      </c>
    </row>
    <row r="4" spans="1:18" ht="12" customHeight="1">
      <c r="A4" s="419"/>
      <c r="B4" s="420"/>
      <c r="C4" s="421"/>
      <c r="D4" s="402"/>
      <c r="E4" s="86" t="s">
        <v>1</v>
      </c>
      <c r="F4" s="86" t="s">
        <v>2</v>
      </c>
      <c r="G4" s="86" t="s">
        <v>3</v>
      </c>
      <c r="H4" s="86" t="s">
        <v>4</v>
      </c>
      <c r="I4" s="86" t="s">
        <v>5</v>
      </c>
      <c r="J4" s="86" t="s">
        <v>6</v>
      </c>
      <c r="K4" s="86" t="s">
        <v>7</v>
      </c>
      <c r="L4" s="86" t="s">
        <v>8</v>
      </c>
      <c r="M4" s="86" t="s">
        <v>9</v>
      </c>
      <c r="N4" s="86" t="s">
        <v>10</v>
      </c>
      <c r="O4" s="86" t="s">
        <v>11</v>
      </c>
      <c r="P4" s="86" t="s">
        <v>12</v>
      </c>
      <c r="Q4" s="87" t="s">
        <v>15</v>
      </c>
      <c r="R4" s="402"/>
    </row>
    <row r="5" spans="1:18" ht="19.5" customHeight="1">
      <c r="A5" s="390" t="s">
        <v>171</v>
      </c>
      <c r="B5" s="391"/>
      <c r="C5" s="88"/>
      <c r="D5" s="89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7"/>
      <c r="R5" s="89"/>
    </row>
    <row r="6" spans="1:18" ht="19.5" customHeight="1">
      <c r="A6" s="392"/>
      <c r="B6" s="393"/>
      <c r="C6" s="89"/>
      <c r="D6" s="89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90"/>
      <c r="R6" s="89"/>
    </row>
    <row r="7" spans="1:20" ht="19.5" customHeight="1">
      <c r="A7" s="404" t="s">
        <v>151</v>
      </c>
      <c r="B7" s="405"/>
      <c r="C7" s="91" t="s">
        <v>0</v>
      </c>
      <c r="D7" s="92">
        <f aca="true" t="shared" si="0" ref="D7:Q8">SUM(D9,D11,D13)</f>
        <v>3666</v>
      </c>
      <c r="E7" s="92">
        <f t="shared" si="0"/>
        <v>150</v>
      </c>
      <c r="F7" s="92">
        <f t="shared" si="0"/>
        <v>231</v>
      </c>
      <c r="G7" s="92">
        <f t="shared" si="0"/>
        <v>302</v>
      </c>
      <c r="H7" s="92">
        <f t="shared" si="0"/>
        <v>368</v>
      </c>
      <c r="I7" s="92">
        <f t="shared" si="0"/>
        <v>355</v>
      </c>
      <c r="J7" s="92">
        <f t="shared" si="0"/>
        <v>280</v>
      </c>
      <c r="K7" s="92">
        <f t="shared" si="0"/>
        <v>288</v>
      </c>
      <c r="L7" s="92">
        <f t="shared" si="0"/>
        <v>359</v>
      </c>
      <c r="M7" s="92">
        <f t="shared" si="0"/>
        <v>255</v>
      </c>
      <c r="N7" s="92">
        <f t="shared" si="0"/>
        <v>153</v>
      </c>
      <c r="O7" s="92">
        <f t="shared" si="0"/>
        <v>191</v>
      </c>
      <c r="P7" s="92">
        <f t="shared" si="0"/>
        <v>310</v>
      </c>
      <c r="Q7" s="92">
        <f t="shared" si="0"/>
        <v>424</v>
      </c>
      <c r="R7" s="92">
        <f aca="true" t="shared" si="1" ref="R7:R26">SUM(E7:Q7)</f>
        <v>3666</v>
      </c>
      <c r="T7" s="93">
        <f>D7-R7</f>
        <v>0</v>
      </c>
    </row>
    <row r="8" spans="1:20" ht="19.5" customHeight="1">
      <c r="A8" s="406"/>
      <c r="B8" s="407"/>
      <c r="C8" s="94" t="s">
        <v>14</v>
      </c>
      <c r="D8" s="95" t="s">
        <v>270</v>
      </c>
      <c r="E8" s="95">
        <f t="shared" si="0"/>
        <v>0</v>
      </c>
      <c r="F8" s="95">
        <f t="shared" si="0"/>
        <v>8</v>
      </c>
      <c r="G8" s="95">
        <f t="shared" si="0"/>
        <v>221</v>
      </c>
      <c r="H8" s="95">
        <f t="shared" si="0"/>
        <v>135</v>
      </c>
      <c r="I8" s="95">
        <f t="shared" si="0"/>
        <v>350</v>
      </c>
      <c r="J8" s="95">
        <f t="shared" si="0"/>
        <v>435</v>
      </c>
      <c r="K8" s="95">
        <f t="shared" si="0"/>
        <v>170</v>
      </c>
      <c r="L8" s="95">
        <f t="shared" si="0"/>
        <v>97</v>
      </c>
      <c r="M8" s="95">
        <f t="shared" si="0"/>
        <v>665</v>
      </c>
      <c r="N8" s="95">
        <f t="shared" si="0"/>
        <v>137</v>
      </c>
      <c r="O8" s="95">
        <f t="shared" si="0"/>
        <v>176</v>
      </c>
      <c r="P8" s="95">
        <f t="shared" si="0"/>
        <v>411</v>
      </c>
      <c r="Q8" s="95">
        <f t="shared" si="0"/>
        <v>565</v>
      </c>
      <c r="R8" s="95">
        <f t="shared" si="1"/>
        <v>3370</v>
      </c>
      <c r="T8" s="93" t="e">
        <f aca="true" t="shared" si="2" ref="T8:T26">D8-R8</f>
        <v>#VALUE!</v>
      </c>
    </row>
    <row r="9" spans="1:20" ht="19.5" customHeight="1">
      <c r="A9" s="413"/>
      <c r="B9" s="389" t="s">
        <v>24</v>
      </c>
      <c r="C9" s="91" t="s">
        <v>0</v>
      </c>
      <c r="D9" s="92">
        <v>3175</v>
      </c>
      <c r="E9" s="92">
        <v>150</v>
      </c>
      <c r="F9" s="92">
        <v>191</v>
      </c>
      <c r="G9" s="92">
        <v>246</v>
      </c>
      <c r="H9" s="92">
        <v>289</v>
      </c>
      <c r="I9" s="92">
        <v>298</v>
      </c>
      <c r="J9" s="92">
        <v>276</v>
      </c>
      <c r="K9" s="92">
        <v>236</v>
      </c>
      <c r="L9" s="92">
        <v>349</v>
      </c>
      <c r="M9" s="92">
        <v>248</v>
      </c>
      <c r="N9" s="92">
        <v>151</v>
      </c>
      <c r="O9" s="92">
        <v>178</v>
      </c>
      <c r="P9" s="92">
        <v>310</v>
      </c>
      <c r="Q9" s="92">
        <v>253</v>
      </c>
      <c r="R9" s="92">
        <f t="shared" si="1"/>
        <v>3175</v>
      </c>
      <c r="T9" s="93">
        <f t="shared" si="2"/>
        <v>0</v>
      </c>
    </row>
    <row r="10" spans="1:24" ht="19.5" customHeight="1">
      <c r="A10" s="413"/>
      <c r="B10" s="389"/>
      <c r="C10" s="94" t="s">
        <v>14</v>
      </c>
      <c r="D10" s="95" t="s">
        <v>270</v>
      </c>
      <c r="E10" s="95">
        <v>0</v>
      </c>
      <c r="F10" s="95">
        <v>8</v>
      </c>
      <c r="G10" s="95">
        <v>221</v>
      </c>
      <c r="H10" s="95">
        <v>54</v>
      </c>
      <c r="I10" s="95">
        <v>228</v>
      </c>
      <c r="J10" s="95">
        <v>429</v>
      </c>
      <c r="K10" s="95">
        <v>167</v>
      </c>
      <c r="L10" s="95">
        <v>94</v>
      </c>
      <c r="M10" s="95">
        <v>607</v>
      </c>
      <c r="N10" s="95">
        <v>129</v>
      </c>
      <c r="O10" s="95">
        <v>159</v>
      </c>
      <c r="P10" s="95">
        <v>407</v>
      </c>
      <c r="Q10" s="95">
        <v>526</v>
      </c>
      <c r="R10" s="96">
        <f t="shared" si="1"/>
        <v>3029</v>
      </c>
      <c r="T10" s="93" t="e">
        <f t="shared" si="2"/>
        <v>#VALUE!</v>
      </c>
      <c r="U10" s="97"/>
      <c r="V10" s="97"/>
      <c r="W10" s="97"/>
      <c r="X10" s="97"/>
    </row>
    <row r="11" spans="1:20" ht="19.5" customHeight="1">
      <c r="A11" s="408"/>
      <c r="B11" s="389" t="s">
        <v>152</v>
      </c>
      <c r="C11" s="91" t="s">
        <v>0</v>
      </c>
      <c r="D11" s="92">
        <v>251</v>
      </c>
      <c r="E11" s="92">
        <v>0</v>
      </c>
      <c r="F11" s="92">
        <v>0</v>
      </c>
      <c r="G11" s="92">
        <v>6</v>
      </c>
      <c r="H11" s="92">
        <v>29</v>
      </c>
      <c r="I11" s="92">
        <v>7</v>
      </c>
      <c r="J11" s="92">
        <v>4</v>
      </c>
      <c r="K11" s="92">
        <v>2</v>
      </c>
      <c r="L11" s="92">
        <v>10</v>
      </c>
      <c r="M11" s="92">
        <v>7</v>
      </c>
      <c r="N11" s="92">
        <v>2</v>
      </c>
      <c r="O11" s="92">
        <v>13</v>
      </c>
      <c r="P11" s="92">
        <v>0</v>
      </c>
      <c r="Q11" s="92">
        <v>171</v>
      </c>
      <c r="R11" s="92">
        <f t="shared" si="1"/>
        <v>251</v>
      </c>
      <c r="T11" s="93">
        <f t="shared" si="2"/>
        <v>0</v>
      </c>
    </row>
    <row r="12" spans="1:20" ht="19.5" customHeight="1">
      <c r="A12" s="408"/>
      <c r="B12" s="389"/>
      <c r="C12" s="94" t="s">
        <v>14</v>
      </c>
      <c r="D12" s="95" t="s">
        <v>270</v>
      </c>
      <c r="E12" s="95">
        <v>0</v>
      </c>
      <c r="F12" s="95">
        <v>0</v>
      </c>
      <c r="G12" s="95">
        <v>0</v>
      </c>
      <c r="H12" s="95">
        <v>33</v>
      </c>
      <c r="I12" s="95">
        <v>15</v>
      </c>
      <c r="J12" s="95">
        <v>3</v>
      </c>
      <c r="K12" s="95">
        <v>3</v>
      </c>
      <c r="L12" s="95">
        <v>3</v>
      </c>
      <c r="M12" s="95">
        <v>3</v>
      </c>
      <c r="N12" s="95">
        <v>8</v>
      </c>
      <c r="O12" s="95">
        <v>13</v>
      </c>
      <c r="P12" s="95">
        <v>4</v>
      </c>
      <c r="Q12" s="95">
        <v>39</v>
      </c>
      <c r="R12" s="95">
        <f t="shared" si="1"/>
        <v>124</v>
      </c>
      <c r="T12" s="93" t="e">
        <f t="shared" si="2"/>
        <v>#VALUE!</v>
      </c>
    </row>
    <row r="13" spans="1:20" ht="19.5" customHeight="1">
      <c r="A13" s="408"/>
      <c r="B13" s="415" t="s">
        <v>239</v>
      </c>
      <c r="C13" s="91" t="s">
        <v>0</v>
      </c>
      <c r="D13" s="69">
        <v>240</v>
      </c>
      <c r="E13" s="69"/>
      <c r="F13" s="69">
        <v>40</v>
      </c>
      <c r="G13" s="69">
        <v>50</v>
      </c>
      <c r="H13" s="69">
        <v>50</v>
      </c>
      <c r="I13" s="69">
        <v>50</v>
      </c>
      <c r="J13" s="69"/>
      <c r="K13" s="69">
        <v>50</v>
      </c>
      <c r="L13" s="69"/>
      <c r="M13" s="69"/>
      <c r="N13" s="69"/>
      <c r="O13" s="69"/>
      <c r="P13" s="69"/>
      <c r="Q13" s="69"/>
      <c r="R13" s="92">
        <f t="shared" si="1"/>
        <v>240</v>
      </c>
      <c r="T13" s="93">
        <f t="shared" si="2"/>
        <v>0</v>
      </c>
    </row>
    <row r="14" spans="1:20" ht="19.5" customHeight="1">
      <c r="A14" s="414"/>
      <c r="B14" s="415"/>
      <c r="C14" s="94" t="s">
        <v>14</v>
      </c>
      <c r="D14" s="95" t="s">
        <v>270</v>
      </c>
      <c r="E14" s="95"/>
      <c r="F14" s="95"/>
      <c r="G14" s="95"/>
      <c r="H14" s="95">
        <v>48</v>
      </c>
      <c r="I14" s="95">
        <v>107</v>
      </c>
      <c r="J14" s="95">
        <v>3</v>
      </c>
      <c r="K14" s="95"/>
      <c r="L14" s="95"/>
      <c r="M14" s="95">
        <v>55</v>
      </c>
      <c r="N14" s="95"/>
      <c r="O14" s="95">
        <v>4</v>
      </c>
      <c r="P14" s="95"/>
      <c r="Q14" s="95"/>
      <c r="R14" s="95">
        <f t="shared" si="1"/>
        <v>217</v>
      </c>
      <c r="T14" s="93" t="e">
        <f t="shared" si="2"/>
        <v>#VALUE!</v>
      </c>
    </row>
    <row r="15" spans="1:20" ht="19.5" customHeight="1">
      <c r="A15" s="404" t="s">
        <v>169</v>
      </c>
      <c r="B15" s="405"/>
      <c r="C15" s="91" t="s">
        <v>0</v>
      </c>
      <c r="D15" s="92">
        <f>SUM(D17)</f>
        <v>94</v>
      </c>
      <c r="E15" s="92">
        <f aca="true" t="shared" si="3" ref="E15:Q16">SUM(E17)</f>
        <v>68</v>
      </c>
      <c r="F15" s="92">
        <f t="shared" si="3"/>
        <v>0</v>
      </c>
      <c r="G15" s="92">
        <f t="shared" si="3"/>
        <v>26</v>
      </c>
      <c r="H15" s="92">
        <f t="shared" si="3"/>
        <v>0</v>
      </c>
      <c r="I15" s="92">
        <f t="shared" si="3"/>
        <v>0</v>
      </c>
      <c r="J15" s="92">
        <f t="shared" si="3"/>
        <v>0</v>
      </c>
      <c r="K15" s="92">
        <f t="shared" si="3"/>
        <v>0</v>
      </c>
      <c r="L15" s="92">
        <f t="shared" si="3"/>
        <v>0</v>
      </c>
      <c r="M15" s="92">
        <f t="shared" si="3"/>
        <v>0</v>
      </c>
      <c r="N15" s="92">
        <f t="shared" si="3"/>
        <v>0</v>
      </c>
      <c r="O15" s="92">
        <f t="shared" si="3"/>
        <v>0</v>
      </c>
      <c r="P15" s="92">
        <f t="shared" si="3"/>
        <v>0</v>
      </c>
      <c r="Q15" s="92">
        <f t="shared" si="3"/>
        <v>0</v>
      </c>
      <c r="R15" s="92">
        <f t="shared" si="1"/>
        <v>94</v>
      </c>
      <c r="T15" s="93">
        <f t="shared" si="2"/>
        <v>0</v>
      </c>
    </row>
    <row r="16" spans="1:20" ht="19.5" customHeight="1">
      <c r="A16" s="406"/>
      <c r="B16" s="407"/>
      <c r="C16" s="94" t="s">
        <v>14</v>
      </c>
      <c r="D16" s="95" t="s">
        <v>270</v>
      </c>
      <c r="E16" s="95">
        <f t="shared" si="3"/>
        <v>0</v>
      </c>
      <c r="F16" s="95">
        <f t="shared" si="3"/>
        <v>0</v>
      </c>
      <c r="G16" s="95">
        <f t="shared" si="3"/>
        <v>0</v>
      </c>
      <c r="H16" s="95">
        <f t="shared" si="3"/>
        <v>0</v>
      </c>
      <c r="I16" s="95">
        <f t="shared" si="3"/>
        <v>4</v>
      </c>
      <c r="J16" s="95">
        <f t="shared" si="3"/>
        <v>0</v>
      </c>
      <c r="K16" s="95">
        <f t="shared" si="3"/>
        <v>0</v>
      </c>
      <c r="L16" s="95">
        <f t="shared" si="3"/>
        <v>8</v>
      </c>
      <c r="M16" s="95">
        <f t="shared" si="3"/>
        <v>0</v>
      </c>
      <c r="N16" s="95">
        <f t="shared" si="3"/>
        <v>0</v>
      </c>
      <c r="O16" s="95">
        <f t="shared" si="3"/>
        <v>8</v>
      </c>
      <c r="P16" s="95">
        <f t="shared" si="3"/>
        <v>0</v>
      </c>
      <c r="Q16" s="95">
        <f t="shared" si="3"/>
        <v>0</v>
      </c>
      <c r="R16" s="95">
        <f t="shared" si="1"/>
        <v>20</v>
      </c>
      <c r="T16" s="93" t="e">
        <f t="shared" si="2"/>
        <v>#VALUE!</v>
      </c>
    </row>
    <row r="17" spans="1:20" ht="19.5" customHeight="1">
      <c r="A17" s="402"/>
      <c r="B17" s="416" t="s">
        <v>191</v>
      </c>
      <c r="C17" s="91" t="s">
        <v>0</v>
      </c>
      <c r="D17" s="69">
        <v>94</v>
      </c>
      <c r="E17" s="69">
        <v>68</v>
      </c>
      <c r="F17" s="69"/>
      <c r="G17" s="69">
        <v>26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92">
        <f t="shared" si="1"/>
        <v>94</v>
      </c>
      <c r="T17" s="93">
        <f t="shared" si="2"/>
        <v>0</v>
      </c>
    </row>
    <row r="18" spans="1:20" ht="19.5" customHeight="1">
      <c r="A18" s="403"/>
      <c r="B18" s="417"/>
      <c r="C18" s="94" t="s">
        <v>14</v>
      </c>
      <c r="D18" s="95" t="s">
        <v>270</v>
      </c>
      <c r="E18" s="95"/>
      <c r="F18" s="95"/>
      <c r="G18" s="95"/>
      <c r="H18" s="95"/>
      <c r="I18" s="95">
        <v>4</v>
      </c>
      <c r="J18" s="95"/>
      <c r="K18" s="95"/>
      <c r="L18" s="95">
        <v>8</v>
      </c>
      <c r="M18" s="95"/>
      <c r="N18" s="95"/>
      <c r="O18" s="95">
        <v>8</v>
      </c>
      <c r="P18" s="95"/>
      <c r="Q18" s="95"/>
      <c r="R18" s="95">
        <f t="shared" si="1"/>
        <v>20</v>
      </c>
      <c r="T18" s="93" t="e">
        <f t="shared" si="2"/>
        <v>#VALUE!</v>
      </c>
    </row>
    <row r="19" spans="1:20" ht="19.5" customHeight="1">
      <c r="A19" s="394" t="s">
        <v>272</v>
      </c>
      <c r="B19" s="395"/>
      <c r="C19" s="91" t="s">
        <v>0</v>
      </c>
      <c r="D19" s="92">
        <f aca="true" t="shared" si="4" ref="D19:Q20">SUM(D21,D23)</f>
        <v>27548</v>
      </c>
      <c r="E19" s="92">
        <f t="shared" si="4"/>
        <v>118</v>
      </c>
      <c r="F19" s="92">
        <f t="shared" si="4"/>
        <v>1192</v>
      </c>
      <c r="G19" s="92">
        <f t="shared" si="4"/>
        <v>1200</v>
      </c>
      <c r="H19" s="92">
        <f t="shared" si="4"/>
        <v>1798</v>
      </c>
      <c r="I19" s="92">
        <f t="shared" si="4"/>
        <v>2006</v>
      </c>
      <c r="J19" s="92">
        <f t="shared" si="4"/>
        <v>1434</v>
      </c>
      <c r="K19" s="92">
        <f t="shared" si="4"/>
        <v>1289</v>
      </c>
      <c r="L19" s="92">
        <f t="shared" si="4"/>
        <v>1127</v>
      </c>
      <c r="M19" s="92">
        <f t="shared" si="4"/>
        <v>1679</v>
      </c>
      <c r="N19" s="92">
        <f t="shared" si="4"/>
        <v>1549</v>
      </c>
      <c r="O19" s="92">
        <f t="shared" si="4"/>
        <v>1053</v>
      </c>
      <c r="P19" s="92">
        <f t="shared" si="4"/>
        <v>6615</v>
      </c>
      <c r="Q19" s="92">
        <f t="shared" si="4"/>
        <v>6488</v>
      </c>
      <c r="R19" s="92">
        <f t="shared" si="1"/>
        <v>27548</v>
      </c>
      <c r="T19" s="93">
        <f t="shared" si="2"/>
        <v>0</v>
      </c>
    </row>
    <row r="20" spans="1:20" ht="19.5" customHeight="1">
      <c r="A20" s="396"/>
      <c r="B20" s="397"/>
      <c r="C20" s="94" t="s">
        <v>14</v>
      </c>
      <c r="D20" s="95" t="s">
        <v>270</v>
      </c>
      <c r="E20" s="95">
        <f t="shared" si="4"/>
        <v>0</v>
      </c>
      <c r="F20" s="95">
        <f t="shared" si="4"/>
        <v>95</v>
      </c>
      <c r="G20" s="95">
        <f t="shared" si="4"/>
        <v>1602</v>
      </c>
      <c r="H20" s="95">
        <f t="shared" si="4"/>
        <v>816</v>
      </c>
      <c r="I20" s="95">
        <f t="shared" si="4"/>
        <v>1352</v>
      </c>
      <c r="J20" s="95">
        <f t="shared" si="4"/>
        <v>984</v>
      </c>
      <c r="K20" s="95">
        <f t="shared" si="4"/>
        <v>1942</v>
      </c>
      <c r="L20" s="95">
        <f t="shared" si="4"/>
        <v>505</v>
      </c>
      <c r="M20" s="95">
        <f t="shared" si="4"/>
        <v>1584</v>
      </c>
      <c r="N20" s="95">
        <f t="shared" si="4"/>
        <v>4002</v>
      </c>
      <c r="O20" s="95">
        <f t="shared" si="4"/>
        <v>2989</v>
      </c>
      <c r="P20" s="95">
        <f t="shared" si="4"/>
        <v>3107</v>
      </c>
      <c r="Q20" s="95">
        <f t="shared" si="4"/>
        <v>3073</v>
      </c>
      <c r="R20" s="95">
        <f t="shared" si="1"/>
        <v>22051</v>
      </c>
      <c r="T20" s="93" t="e">
        <f t="shared" si="2"/>
        <v>#VALUE!</v>
      </c>
    </row>
    <row r="21" spans="1:20" ht="19.5" customHeight="1">
      <c r="A21" s="402"/>
      <c r="B21" s="409" t="s">
        <v>24</v>
      </c>
      <c r="C21" s="91" t="s">
        <v>0</v>
      </c>
      <c r="D21" s="92">
        <v>25998</v>
      </c>
      <c r="E21" s="92">
        <v>118</v>
      </c>
      <c r="F21" s="92">
        <v>1142</v>
      </c>
      <c r="G21" s="92">
        <v>1029</v>
      </c>
      <c r="H21" s="92">
        <v>1795</v>
      </c>
      <c r="I21" s="92">
        <v>1906</v>
      </c>
      <c r="J21" s="92">
        <v>1325</v>
      </c>
      <c r="K21" s="92">
        <v>1289</v>
      </c>
      <c r="L21" s="92">
        <v>1077</v>
      </c>
      <c r="M21" s="92">
        <v>1679</v>
      </c>
      <c r="N21" s="92">
        <v>1426</v>
      </c>
      <c r="O21" s="92">
        <v>1053</v>
      </c>
      <c r="P21" s="92">
        <v>6143</v>
      </c>
      <c r="Q21" s="92">
        <v>6016</v>
      </c>
      <c r="R21" s="92">
        <f t="shared" si="1"/>
        <v>25998</v>
      </c>
      <c r="T21" s="93">
        <f t="shared" si="2"/>
        <v>0</v>
      </c>
    </row>
    <row r="22" spans="1:20" ht="19.5" customHeight="1">
      <c r="A22" s="402"/>
      <c r="B22" s="410"/>
      <c r="C22" s="94" t="s">
        <v>14</v>
      </c>
      <c r="D22" s="95" t="s">
        <v>270</v>
      </c>
      <c r="E22" s="95">
        <v>0</v>
      </c>
      <c r="F22" s="95">
        <v>95</v>
      </c>
      <c r="G22" s="95">
        <v>1530</v>
      </c>
      <c r="H22" s="95">
        <v>816</v>
      </c>
      <c r="I22" s="95">
        <v>1347</v>
      </c>
      <c r="J22" s="95">
        <v>869</v>
      </c>
      <c r="K22" s="95">
        <v>1940</v>
      </c>
      <c r="L22" s="95">
        <v>505</v>
      </c>
      <c r="M22" s="95">
        <v>1513</v>
      </c>
      <c r="N22" s="95">
        <v>3883</v>
      </c>
      <c r="O22" s="95">
        <v>2896</v>
      </c>
      <c r="P22" s="95">
        <v>3097</v>
      </c>
      <c r="Q22" s="95">
        <v>2894</v>
      </c>
      <c r="R22" s="95">
        <f t="shared" si="1"/>
        <v>21385</v>
      </c>
      <c r="T22" s="93" t="e">
        <f t="shared" si="2"/>
        <v>#VALUE!</v>
      </c>
    </row>
    <row r="23" spans="1:20" ht="19.5" customHeight="1">
      <c r="A23" s="408"/>
      <c r="B23" s="389" t="s">
        <v>34</v>
      </c>
      <c r="C23" s="91" t="s">
        <v>0</v>
      </c>
      <c r="D23" s="92">
        <v>1550</v>
      </c>
      <c r="E23" s="92">
        <v>0</v>
      </c>
      <c r="F23" s="92">
        <v>50</v>
      </c>
      <c r="G23" s="92">
        <v>171</v>
      </c>
      <c r="H23" s="92">
        <v>3</v>
      </c>
      <c r="I23" s="92">
        <v>100</v>
      </c>
      <c r="J23" s="92">
        <v>109</v>
      </c>
      <c r="K23" s="92">
        <v>0</v>
      </c>
      <c r="L23" s="92">
        <v>50</v>
      </c>
      <c r="M23" s="92">
        <v>0</v>
      </c>
      <c r="N23" s="92">
        <v>123</v>
      </c>
      <c r="O23" s="92">
        <v>0</v>
      </c>
      <c r="P23" s="92">
        <v>472</v>
      </c>
      <c r="Q23" s="92">
        <v>472</v>
      </c>
      <c r="R23" s="92">
        <f t="shared" si="1"/>
        <v>1550</v>
      </c>
      <c r="T23" s="93">
        <f t="shared" si="2"/>
        <v>0</v>
      </c>
    </row>
    <row r="24" spans="1:20" ht="19.5" customHeight="1">
      <c r="A24" s="408"/>
      <c r="B24" s="411"/>
      <c r="C24" s="101" t="s">
        <v>14</v>
      </c>
      <c r="D24" s="99" t="s">
        <v>270</v>
      </c>
      <c r="E24" s="99">
        <v>0</v>
      </c>
      <c r="F24" s="99">
        <v>0</v>
      </c>
      <c r="G24" s="99">
        <v>72</v>
      </c>
      <c r="H24" s="99">
        <v>0</v>
      </c>
      <c r="I24" s="99">
        <v>5</v>
      </c>
      <c r="J24" s="99">
        <v>115</v>
      </c>
      <c r="K24" s="99">
        <v>2</v>
      </c>
      <c r="L24" s="99">
        <v>0</v>
      </c>
      <c r="M24" s="99">
        <v>71</v>
      </c>
      <c r="N24" s="99">
        <v>119</v>
      </c>
      <c r="O24" s="99">
        <v>93</v>
      </c>
      <c r="P24" s="99">
        <v>10</v>
      </c>
      <c r="Q24" s="99">
        <v>179</v>
      </c>
      <c r="R24" s="99">
        <f t="shared" si="1"/>
        <v>666</v>
      </c>
      <c r="T24" s="93" t="e">
        <f t="shared" si="2"/>
        <v>#VALUE!</v>
      </c>
    </row>
    <row r="25" spans="1:20" ht="19.5" customHeight="1">
      <c r="A25" s="398" t="s">
        <v>28</v>
      </c>
      <c r="B25" s="399"/>
      <c r="C25" s="91" t="s">
        <v>0</v>
      </c>
      <c r="D25" s="92">
        <f aca="true" t="shared" si="5" ref="D25:Q26">SUM(D7,D15,D19)</f>
        <v>31308</v>
      </c>
      <c r="E25" s="92">
        <f t="shared" si="5"/>
        <v>336</v>
      </c>
      <c r="F25" s="92">
        <f t="shared" si="5"/>
        <v>1423</v>
      </c>
      <c r="G25" s="92">
        <f t="shared" si="5"/>
        <v>1528</v>
      </c>
      <c r="H25" s="92">
        <f t="shared" si="5"/>
        <v>2166</v>
      </c>
      <c r="I25" s="92">
        <f t="shared" si="5"/>
        <v>2361</v>
      </c>
      <c r="J25" s="92">
        <f t="shared" si="5"/>
        <v>1714</v>
      </c>
      <c r="K25" s="92">
        <f t="shared" si="5"/>
        <v>1577</v>
      </c>
      <c r="L25" s="92">
        <f t="shared" si="5"/>
        <v>1486</v>
      </c>
      <c r="M25" s="92">
        <f t="shared" si="5"/>
        <v>1934</v>
      </c>
      <c r="N25" s="92">
        <f t="shared" si="5"/>
        <v>1702</v>
      </c>
      <c r="O25" s="92">
        <f t="shared" si="5"/>
        <v>1244</v>
      </c>
      <c r="P25" s="92">
        <f t="shared" si="5"/>
        <v>6925</v>
      </c>
      <c r="Q25" s="92">
        <f t="shared" si="5"/>
        <v>6912</v>
      </c>
      <c r="R25" s="92">
        <f t="shared" si="1"/>
        <v>31308</v>
      </c>
      <c r="T25" s="93">
        <f t="shared" si="2"/>
        <v>0</v>
      </c>
    </row>
    <row r="26" spans="1:20" ht="19.5" customHeight="1">
      <c r="A26" s="400"/>
      <c r="B26" s="401"/>
      <c r="C26" s="102" t="s">
        <v>14</v>
      </c>
      <c r="D26" s="100" t="s">
        <v>270</v>
      </c>
      <c r="E26" s="100">
        <f t="shared" si="5"/>
        <v>0</v>
      </c>
      <c r="F26" s="100">
        <f t="shared" si="5"/>
        <v>103</v>
      </c>
      <c r="G26" s="100">
        <f t="shared" si="5"/>
        <v>1823</v>
      </c>
      <c r="H26" s="100">
        <f t="shared" si="5"/>
        <v>951</v>
      </c>
      <c r="I26" s="100">
        <f t="shared" si="5"/>
        <v>1706</v>
      </c>
      <c r="J26" s="100">
        <f t="shared" si="5"/>
        <v>1419</v>
      </c>
      <c r="K26" s="100">
        <f t="shared" si="5"/>
        <v>2112</v>
      </c>
      <c r="L26" s="100">
        <f t="shared" si="5"/>
        <v>610</v>
      </c>
      <c r="M26" s="100">
        <f t="shared" si="5"/>
        <v>2249</v>
      </c>
      <c r="N26" s="100">
        <f t="shared" si="5"/>
        <v>4139</v>
      </c>
      <c r="O26" s="100">
        <f t="shared" si="5"/>
        <v>3173</v>
      </c>
      <c r="P26" s="100">
        <f t="shared" si="5"/>
        <v>3518</v>
      </c>
      <c r="Q26" s="100">
        <f t="shared" si="5"/>
        <v>3638</v>
      </c>
      <c r="R26" s="100">
        <f t="shared" si="1"/>
        <v>25441</v>
      </c>
      <c r="T26" s="93" t="e">
        <f t="shared" si="2"/>
        <v>#VALUE!</v>
      </c>
    </row>
    <row r="27" spans="1:18" ht="13.5">
      <c r="A27" s="306" t="s">
        <v>16</v>
      </c>
      <c r="B27" s="307"/>
      <c r="C27" s="312" t="s">
        <v>406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4"/>
    </row>
    <row r="28" spans="1:18" ht="13.5">
      <c r="A28" s="308"/>
      <c r="B28" s="309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7"/>
    </row>
    <row r="29" spans="1:18" ht="13.5">
      <c r="A29" s="308"/>
      <c r="B29" s="309"/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7"/>
    </row>
    <row r="30" spans="1:18" ht="13.5">
      <c r="A30" s="308"/>
      <c r="B30" s="309"/>
      <c r="C30" s="315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7"/>
    </row>
    <row r="31" spans="1:18" ht="13.5">
      <c r="A31" s="308"/>
      <c r="B31" s="309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</row>
    <row r="32" spans="1:18" ht="13.5">
      <c r="A32" s="308"/>
      <c r="B32" s="309"/>
      <c r="C32" s="321" t="s">
        <v>407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spans="1:18" ht="13.5">
      <c r="A33" s="308"/>
      <c r="B33" s="309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3.5">
      <c r="A34" s="308"/>
      <c r="B34" s="309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ht="13.5">
      <c r="A35" s="308"/>
      <c r="B35" s="309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  <row r="36" spans="1:18" ht="13.5">
      <c r="A36" s="310"/>
      <c r="B36" s="31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</row>
  </sheetData>
  <sheetProtection/>
  <mergeCells count="30">
    <mergeCell ref="B17:B18"/>
    <mergeCell ref="A1:R1"/>
    <mergeCell ref="A2:B2"/>
    <mergeCell ref="A3:B4"/>
    <mergeCell ref="C3:C4"/>
    <mergeCell ref="D3:D4"/>
    <mergeCell ref="E3:G3"/>
    <mergeCell ref="H3:J3"/>
    <mergeCell ref="K3:M3"/>
    <mergeCell ref="N3:Q3"/>
    <mergeCell ref="A11:A12"/>
    <mergeCell ref="A21:A22"/>
    <mergeCell ref="B21:B22"/>
    <mergeCell ref="A23:A24"/>
    <mergeCell ref="B23:B24"/>
    <mergeCell ref="R3:R4"/>
    <mergeCell ref="A7:B8"/>
    <mergeCell ref="A9:A10"/>
    <mergeCell ref="A13:A14"/>
    <mergeCell ref="B13:B14"/>
    <mergeCell ref="B11:B12"/>
    <mergeCell ref="A5:B6"/>
    <mergeCell ref="A19:B20"/>
    <mergeCell ref="A25:B26"/>
    <mergeCell ref="A27:B36"/>
    <mergeCell ref="C27:R31"/>
    <mergeCell ref="C32:R36"/>
    <mergeCell ref="A17:A18"/>
    <mergeCell ref="B9:B10"/>
    <mergeCell ref="A15:B16"/>
  </mergeCells>
  <dataValidations count="1">
    <dataValidation allowBlank="1" showInputMessage="1" showErrorMessage="1" imeMode="off" sqref="D7:R26"/>
  </dataValidations>
  <printOptions horizontalCentered="1"/>
  <pageMargins left="0.1968503937007874" right="0.1968503937007874" top="0.3937007874015748" bottom="0.5905511811023623" header="0" footer="0"/>
  <pageSetup fitToHeight="24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66" zoomScaleNormal="85" zoomScaleSheetLayoutView="66" zoomScalePageLayoutView="0" workbookViewId="0" topLeftCell="A1">
      <pane xSplit="3" ySplit="1" topLeftCell="D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36"/>
    </sheetView>
  </sheetViews>
  <sheetFormatPr defaultColWidth="9.140625" defaultRowHeight="15"/>
  <cols>
    <col min="1" max="1" width="3.7109375" style="84" customWidth="1"/>
    <col min="2" max="2" width="20.57421875" style="84" customWidth="1"/>
    <col min="3" max="3" width="9.00390625" style="84" customWidth="1"/>
    <col min="4" max="4" width="11.57421875" style="84" customWidth="1"/>
    <col min="5" max="17" width="9.57421875" style="84" customWidth="1"/>
    <col min="18" max="18" width="11.57421875" style="84" customWidth="1"/>
    <col min="19" max="19" width="9.00390625" style="84" customWidth="1"/>
    <col min="20" max="20" width="10.421875" style="84" customWidth="1"/>
    <col min="21" max="16384" width="9.00390625" style="84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ht="22.5" customHeight="1">
      <c r="A2" s="618" t="s">
        <v>415</v>
      </c>
      <c r="B2" s="618"/>
      <c r="C2" s="276" t="s">
        <v>256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4"/>
      <c r="P2" s="104"/>
      <c r="Q2" s="617" t="s">
        <v>13</v>
      </c>
      <c r="R2" s="617"/>
      <c r="T2" s="93"/>
    </row>
    <row r="3" spans="1:18" ht="12" customHeight="1">
      <c r="A3" s="419" t="s">
        <v>26</v>
      </c>
      <c r="B3" s="420"/>
      <c r="C3" s="421" t="s">
        <v>22</v>
      </c>
      <c r="D3" s="412" t="s">
        <v>23</v>
      </c>
      <c r="E3" s="419" t="s">
        <v>17</v>
      </c>
      <c r="F3" s="422"/>
      <c r="G3" s="422"/>
      <c r="H3" s="419" t="s">
        <v>18</v>
      </c>
      <c r="I3" s="422"/>
      <c r="J3" s="422"/>
      <c r="K3" s="419" t="s">
        <v>19</v>
      </c>
      <c r="L3" s="422"/>
      <c r="M3" s="422"/>
      <c r="N3" s="419" t="s">
        <v>20</v>
      </c>
      <c r="O3" s="422"/>
      <c r="P3" s="422"/>
      <c r="Q3" s="422"/>
      <c r="R3" s="412" t="s">
        <v>21</v>
      </c>
    </row>
    <row r="4" spans="1:18" ht="12" customHeight="1">
      <c r="A4" s="419"/>
      <c r="B4" s="420"/>
      <c r="C4" s="421"/>
      <c r="D4" s="403"/>
      <c r="E4" s="244" t="s">
        <v>1</v>
      </c>
      <c r="F4" s="244" t="s">
        <v>2</v>
      </c>
      <c r="G4" s="244" t="s">
        <v>3</v>
      </c>
      <c r="H4" s="244" t="s">
        <v>4</v>
      </c>
      <c r="I4" s="244" t="s">
        <v>5</v>
      </c>
      <c r="J4" s="244" t="s">
        <v>6</v>
      </c>
      <c r="K4" s="244" t="s">
        <v>7</v>
      </c>
      <c r="L4" s="244" t="s">
        <v>8</v>
      </c>
      <c r="M4" s="244" t="s">
        <v>9</v>
      </c>
      <c r="N4" s="244" t="s">
        <v>10</v>
      </c>
      <c r="O4" s="244" t="s">
        <v>11</v>
      </c>
      <c r="P4" s="244" t="s">
        <v>12</v>
      </c>
      <c r="Q4" s="242" t="s">
        <v>15</v>
      </c>
      <c r="R4" s="402"/>
    </row>
    <row r="5" spans="1:20" ht="19.5" customHeight="1">
      <c r="A5" s="390" t="s">
        <v>171</v>
      </c>
      <c r="B5" s="391"/>
      <c r="C5" s="241"/>
      <c r="D5" s="241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90"/>
      <c r="R5" s="243"/>
      <c r="T5" s="93"/>
    </row>
    <row r="6" spans="1:20" ht="19.5" customHeight="1">
      <c r="A6" s="392"/>
      <c r="B6" s="393"/>
      <c r="C6" s="241"/>
      <c r="D6" s="241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90"/>
      <c r="R6" s="241"/>
      <c r="T6" s="93"/>
    </row>
    <row r="7" spans="1:20" ht="19.5" customHeight="1">
      <c r="A7" s="404" t="s">
        <v>151</v>
      </c>
      <c r="B7" s="405"/>
      <c r="C7" s="91" t="s">
        <v>0</v>
      </c>
      <c r="D7" s="92">
        <f aca="true" t="shared" si="0" ref="D7:Q8">SUM(D9,D11,D13,D15,D17,D19,D21,D23)</f>
        <v>549422</v>
      </c>
      <c r="E7" s="92">
        <f t="shared" si="0"/>
        <v>2609</v>
      </c>
      <c r="F7" s="92">
        <f t="shared" si="0"/>
        <v>22190</v>
      </c>
      <c r="G7" s="92">
        <f t="shared" si="0"/>
        <v>32151</v>
      </c>
      <c r="H7" s="92">
        <f t="shared" si="0"/>
        <v>28030</v>
      </c>
      <c r="I7" s="92">
        <f t="shared" si="0"/>
        <v>39037</v>
      </c>
      <c r="J7" s="92">
        <f t="shared" si="0"/>
        <v>29128</v>
      </c>
      <c r="K7" s="92">
        <f t="shared" si="0"/>
        <v>32911</v>
      </c>
      <c r="L7" s="92">
        <f t="shared" si="0"/>
        <v>52618</v>
      </c>
      <c r="M7" s="92">
        <f t="shared" si="0"/>
        <v>45503</v>
      </c>
      <c r="N7" s="92">
        <f t="shared" si="0"/>
        <v>31460</v>
      </c>
      <c r="O7" s="92">
        <f t="shared" si="0"/>
        <v>32162</v>
      </c>
      <c r="P7" s="92">
        <f t="shared" si="0"/>
        <v>33281</v>
      </c>
      <c r="Q7" s="92">
        <f t="shared" si="0"/>
        <v>168342</v>
      </c>
      <c r="R7" s="98">
        <f aca="true" t="shared" si="1" ref="R7:R24">SUM(E7:Q7)</f>
        <v>549422</v>
      </c>
      <c r="T7" s="93">
        <f aca="true" t="shared" si="2" ref="T7:T22">D7-R7</f>
        <v>0</v>
      </c>
    </row>
    <row r="8" spans="1:20" ht="19.5" customHeight="1">
      <c r="A8" s="406"/>
      <c r="B8" s="407"/>
      <c r="C8" s="94" t="s">
        <v>14</v>
      </c>
      <c r="D8" s="95" t="s">
        <v>270</v>
      </c>
      <c r="E8" s="95">
        <f t="shared" si="0"/>
        <v>952</v>
      </c>
      <c r="F8" s="95">
        <f t="shared" si="0"/>
        <v>21686</v>
      </c>
      <c r="G8" s="95">
        <f t="shared" si="0"/>
        <v>33720</v>
      </c>
      <c r="H8" s="95">
        <f t="shared" si="0"/>
        <v>31530</v>
      </c>
      <c r="I8" s="95">
        <f t="shared" si="0"/>
        <v>30032</v>
      </c>
      <c r="J8" s="95">
        <f t="shared" si="0"/>
        <v>27066</v>
      </c>
      <c r="K8" s="95">
        <f t="shared" si="0"/>
        <v>27089</v>
      </c>
      <c r="L8" s="95">
        <f t="shared" si="0"/>
        <v>36771</v>
      </c>
      <c r="M8" s="95">
        <f t="shared" si="0"/>
        <v>80117</v>
      </c>
      <c r="N8" s="95">
        <f t="shared" si="0"/>
        <v>39883</v>
      </c>
      <c r="O8" s="95">
        <f t="shared" si="0"/>
        <v>33433</v>
      </c>
      <c r="P8" s="95">
        <f t="shared" si="0"/>
        <v>43465</v>
      </c>
      <c r="Q8" s="95">
        <f t="shared" si="0"/>
        <v>111685</v>
      </c>
      <c r="R8" s="95">
        <f t="shared" si="1"/>
        <v>517429</v>
      </c>
      <c r="T8" s="93" t="e">
        <f t="shared" si="2"/>
        <v>#VALUE!</v>
      </c>
    </row>
    <row r="9" spans="1:20" ht="19.5" customHeight="1">
      <c r="A9" s="413"/>
      <c r="B9" s="389" t="s">
        <v>27</v>
      </c>
      <c r="C9" s="91" t="s">
        <v>0</v>
      </c>
      <c r="D9" s="92">
        <v>375299</v>
      </c>
      <c r="E9" s="92">
        <v>1333</v>
      </c>
      <c r="F9" s="92">
        <v>13298</v>
      </c>
      <c r="G9" s="92">
        <v>19490</v>
      </c>
      <c r="H9" s="92">
        <v>17571</v>
      </c>
      <c r="I9" s="92">
        <v>27736</v>
      </c>
      <c r="J9" s="92">
        <v>19457</v>
      </c>
      <c r="K9" s="92">
        <v>22405</v>
      </c>
      <c r="L9" s="92">
        <v>41289</v>
      </c>
      <c r="M9" s="92">
        <v>33175</v>
      </c>
      <c r="N9" s="92">
        <v>19558</v>
      </c>
      <c r="O9" s="92">
        <v>20727</v>
      </c>
      <c r="P9" s="92">
        <v>19768</v>
      </c>
      <c r="Q9" s="92">
        <v>119492</v>
      </c>
      <c r="R9" s="92">
        <f t="shared" si="1"/>
        <v>375299</v>
      </c>
      <c r="T9" s="93">
        <f t="shared" si="2"/>
        <v>0</v>
      </c>
    </row>
    <row r="10" spans="1:20" ht="19.5" customHeight="1">
      <c r="A10" s="413"/>
      <c r="B10" s="389"/>
      <c r="C10" s="94" t="s">
        <v>14</v>
      </c>
      <c r="D10" s="95" t="s">
        <v>270</v>
      </c>
      <c r="E10" s="95">
        <v>695</v>
      </c>
      <c r="F10" s="95">
        <v>13437</v>
      </c>
      <c r="G10" s="95">
        <v>19466</v>
      </c>
      <c r="H10" s="95">
        <v>21886</v>
      </c>
      <c r="I10" s="95">
        <v>19754</v>
      </c>
      <c r="J10" s="95">
        <v>18422</v>
      </c>
      <c r="K10" s="95">
        <v>17606</v>
      </c>
      <c r="L10" s="95">
        <v>27951</v>
      </c>
      <c r="M10" s="95">
        <v>66631</v>
      </c>
      <c r="N10" s="95">
        <v>25662</v>
      </c>
      <c r="O10" s="95">
        <v>22444</v>
      </c>
      <c r="P10" s="95">
        <v>24183</v>
      </c>
      <c r="Q10" s="95">
        <v>80569</v>
      </c>
      <c r="R10" s="95">
        <f t="shared" si="1"/>
        <v>358706</v>
      </c>
      <c r="T10" s="93" t="e">
        <f t="shared" si="2"/>
        <v>#VALUE!</v>
      </c>
    </row>
    <row r="11" spans="1:20" ht="19.5" customHeight="1">
      <c r="A11" s="408"/>
      <c r="B11" s="405" t="s">
        <v>102</v>
      </c>
      <c r="C11" s="91" t="s">
        <v>96</v>
      </c>
      <c r="D11" s="92">
        <v>46639</v>
      </c>
      <c r="E11" s="92">
        <v>0</v>
      </c>
      <c r="F11" s="92">
        <v>3525</v>
      </c>
      <c r="G11" s="92">
        <v>3481</v>
      </c>
      <c r="H11" s="92">
        <v>4907</v>
      </c>
      <c r="I11" s="92">
        <v>4061</v>
      </c>
      <c r="J11" s="92">
        <v>3521</v>
      </c>
      <c r="K11" s="92">
        <v>3670</v>
      </c>
      <c r="L11" s="92">
        <v>3976</v>
      </c>
      <c r="M11" s="92">
        <v>4318</v>
      </c>
      <c r="N11" s="92">
        <v>3874</v>
      </c>
      <c r="O11" s="92">
        <v>3870</v>
      </c>
      <c r="P11" s="92">
        <v>2822</v>
      </c>
      <c r="Q11" s="92">
        <v>4614</v>
      </c>
      <c r="R11" s="92">
        <f t="shared" si="1"/>
        <v>46639</v>
      </c>
      <c r="T11" s="93">
        <f t="shared" si="2"/>
        <v>0</v>
      </c>
    </row>
    <row r="12" spans="1:20" ht="19.5" customHeight="1">
      <c r="A12" s="408"/>
      <c r="B12" s="407"/>
      <c r="C12" s="94" t="s">
        <v>97</v>
      </c>
      <c r="D12" s="95" t="s">
        <v>270</v>
      </c>
      <c r="E12" s="95"/>
      <c r="F12" s="95">
        <v>2948</v>
      </c>
      <c r="G12" s="95">
        <v>3999</v>
      </c>
      <c r="H12" s="95">
        <v>3447</v>
      </c>
      <c r="I12" s="95">
        <v>3618</v>
      </c>
      <c r="J12" s="95">
        <v>3390</v>
      </c>
      <c r="K12" s="95">
        <v>4085</v>
      </c>
      <c r="L12" s="95">
        <v>3482</v>
      </c>
      <c r="M12" s="95">
        <v>3714</v>
      </c>
      <c r="N12" s="95">
        <v>3640</v>
      </c>
      <c r="O12" s="95">
        <v>3539</v>
      </c>
      <c r="P12" s="95">
        <v>3125</v>
      </c>
      <c r="Q12" s="95">
        <v>3241</v>
      </c>
      <c r="R12" s="95">
        <f t="shared" si="1"/>
        <v>42228</v>
      </c>
      <c r="T12" s="93" t="e">
        <f t="shared" si="2"/>
        <v>#VALUE!</v>
      </c>
    </row>
    <row r="13" spans="1:20" ht="19.5" customHeight="1">
      <c r="A13" s="413"/>
      <c r="B13" s="405" t="s">
        <v>153</v>
      </c>
      <c r="C13" s="91" t="s">
        <v>96</v>
      </c>
      <c r="D13" s="92">
        <v>275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78</v>
      </c>
      <c r="M13" s="92">
        <v>23</v>
      </c>
      <c r="N13" s="92">
        <v>0</v>
      </c>
      <c r="O13" s="92">
        <v>61</v>
      </c>
      <c r="P13" s="92">
        <v>4</v>
      </c>
      <c r="Q13" s="92">
        <v>109</v>
      </c>
      <c r="R13" s="92">
        <f t="shared" si="1"/>
        <v>275</v>
      </c>
      <c r="T13" s="93">
        <f t="shared" si="2"/>
        <v>0</v>
      </c>
    </row>
    <row r="14" spans="1:20" ht="19.5" customHeight="1">
      <c r="A14" s="413"/>
      <c r="B14" s="407"/>
      <c r="C14" s="94" t="s">
        <v>97</v>
      </c>
      <c r="D14" s="95" t="s">
        <v>270</v>
      </c>
      <c r="E14" s="95"/>
      <c r="F14" s="95"/>
      <c r="G14" s="95"/>
      <c r="H14" s="95"/>
      <c r="I14" s="95"/>
      <c r="J14" s="95"/>
      <c r="K14" s="95">
        <v>97</v>
      </c>
      <c r="L14" s="95">
        <v>47</v>
      </c>
      <c r="M14" s="95"/>
      <c r="N14" s="95"/>
      <c r="O14" s="95">
        <v>30</v>
      </c>
      <c r="P14" s="95">
        <v>52</v>
      </c>
      <c r="Q14" s="95">
        <v>46</v>
      </c>
      <c r="R14" s="95">
        <f t="shared" si="1"/>
        <v>272</v>
      </c>
      <c r="T14" s="93" t="e">
        <f t="shared" si="2"/>
        <v>#VALUE!</v>
      </c>
    </row>
    <row r="15" spans="1:20" ht="19.5" customHeight="1">
      <c r="A15" s="408"/>
      <c r="B15" s="389" t="s">
        <v>154</v>
      </c>
      <c r="C15" s="91" t="s">
        <v>0</v>
      </c>
      <c r="D15" s="92">
        <v>46939</v>
      </c>
      <c r="E15" s="92">
        <v>1000</v>
      </c>
      <c r="F15" s="92">
        <v>2262</v>
      </c>
      <c r="G15" s="92">
        <v>5606</v>
      </c>
      <c r="H15" s="92">
        <v>2590</v>
      </c>
      <c r="I15" s="92">
        <v>3215</v>
      </c>
      <c r="J15" s="92">
        <v>2239</v>
      </c>
      <c r="K15" s="92">
        <v>3006</v>
      </c>
      <c r="L15" s="92">
        <v>3176</v>
      </c>
      <c r="M15" s="92">
        <v>4408</v>
      </c>
      <c r="N15" s="92">
        <v>3757</v>
      </c>
      <c r="O15" s="92">
        <v>3253</v>
      </c>
      <c r="P15" s="92">
        <v>6661</v>
      </c>
      <c r="Q15" s="92">
        <v>5766</v>
      </c>
      <c r="R15" s="92">
        <f t="shared" si="1"/>
        <v>46939</v>
      </c>
      <c r="T15" s="93">
        <f t="shared" si="2"/>
        <v>0</v>
      </c>
    </row>
    <row r="16" spans="1:20" ht="19.5" customHeight="1">
      <c r="A16" s="408"/>
      <c r="B16" s="389"/>
      <c r="C16" s="94" t="s">
        <v>14</v>
      </c>
      <c r="D16" s="95" t="s">
        <v>270</v>
      </c>
      <c r="E16" s="95">
        <v>0</v>
      </c>
      <c r="F16" s="95">
        <v>2688</v>
      </c>
      <c r="G16" s="95">
        <v>7368</v>
      </c>
      <c r="H16" s="95">
        <v>2375</v>
      </c>
      <c r="I16" s="95">
        <v>1558</v>
      </c>
      <c r="J16" s="95">
        <v>1526</v>
      </c>
      <c r="K16" s="95">
        <v>1538</v>
      </c>
      <c r="L16" s="95">
        <v>1832</v>
      </c>
      <c r="M16" s="95">
        <v>5570</v>
      </c>
      <c r="N16" s="95">
        <v>3339</v>
      </c>
      <c r="O16" s="95">
        <v>3939</v>
      </c>
      <c r="P16" s="95">
        <v>5716</v>
      </c>
      <c r="Q16" s="95">
        <v>4562</v>
      </c>
      <c r="R16" s="95">
        <f t="shared" si="1"/>
        <v>42011</v>
      </c>
      <c r="T16" s="93" t="e">
        <f t="shared" si="2"/>
        <v>#VALUE!</v>
      </c>
    </row>
    <row r="17" spans="1:20" ht="19.5" customHeight="1">
      <c r="A17" s="413"/>
      <c r="B17" s="389" t="s">
        <v>103</v>
      </c>
      <c r="C17" s="91" t="s">
        <v>96</v>
      </c>
      <c r="D17" s="92">
        <v>35273</v>
      </c>
      <c r="E17" s="92">
        <v>0</v>
      </c>
      <c r="F17" s="92">
        <v>2605</v>
      </c>
      <c r="G17" s="92">
        <v>2708</v>
      </c>
      <c r="H17" s="92">
        <v>2718</v>
      </c>
      <c r="I17" s="92">
        <v>2700</v>
      </c>
      <c r="J17" s="92">
        <v>2700</v>
      </c>
      <c r="K17" s="92">
        <v>2700</v>
      </c>
      <c r="L17" s="92">
        <v>2699</v>
      </c>
      <c r="M17" s="92">
        <v>2812</v>
      </c>
      <c r="N17" s="92">
        <v>2830</v>
      </c>
      <c r="O17" s="92">
        <v>2830</v>
      </c>
      <c r="P17" s="92">
        <v>4026</v>
      </c>
      <c r="Q17" s="92">
        <v>3945</v>
      </c>
      <c r="R17" s="92">
        <f t="shared" si="1"/>
        <v>35273</v>
      </c>
      <c r="T17" s="93">
        <f t="shared" si="2"/>
        <v>0</v>
      </c>
    </row>
    <row r="18" spans="1:20" ht="19.5" customHeight="1">
      <c r="A18" s="413"/>
      <c r="B18" s="389"/>
      <c r="C18" s="94" t="s">
        <v>97</v>
      </c>
      <c r="D18" s="95" t="s">
        <v>270</v>
      </c>
      <c r="E18" s="95"/>
      <c r="F18" s="95">
        <v>2610</v>
      </c>
      <c r="G18" s="95">
        <v>2789</v>
      </c>
      <c r="H18" s="95">
        <v>2736</v>
      </c>
      <c r="I18" s="95">
        <v>2809</v>
      </c>
      <c r="J18" s="95">
        <v>2736</v>
      </c>
      <c r="K18" s="95">
        <v>2839</v>
      </c>
      <c r="L18" s="95">
        <v>2753</v>
      </c>
      <c r="M18" s="95">
        <v>2753</v>
      </c>
      <c r="N18" s="95">
        <v>2753</v>
      </c>
      <c r="O18" s="95">
        <v>2753</v>
      </c>
      <c r="P18" s="95">
        <v>2689</v>
      </c>
      <c r="Q18" s="95">
        <v>2689</v>
      </c>
      <c r="R18" s="95">
        <f t="shared" si="1"/>
        <v>32909</v>
      </c>
      <c r="T18" s="93" t="e">
        <f t="shared" si="2"/>
        <v>#VALUE!</v>
      </c>
    </row>
    <row r="19" spans="1:20" ht="19.5" customHeight="1">
      <c r="A19" s="408"/>
      <c r="B19" s="389" t="s">
        <v>144</v>
      </c>
      <c r="C19" s="91" t="s">
        <v>96</v>
      </c>
      <c r="D19" s="92">
        <v>276</v>
      </c>
      <c r="E19" s="92">
        <v>276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f t="shared" si="1"/>
        <v>276</v>
      </c>
      <c r="T19" s="93">
        <f t="shared" si="2"/>
        <v>0</v>
      </c>
    </row>
    <row r="20" spans="1:20" ht="19.5" customHeight="1">
      <c r="A20" s="408"/>
      <c r="B20" s="389"/>
      <c r="C20" s="94" t="s">
        <v>97</v>
      </c>
      <c r="D20" s="95" t="s">
        <v>270</v>
      </c>
      <c r="E20" s="95">
        <v>257</v>
      </c>
      <c r="F20" s="95">
        <v>3</v>
      </c>
      <c r="G20" s="95"/>
      <c r="H20" s="95"/>
      <c r="I20" s="95"/>
      <c r="J20" s="95">
        <v>15</v>
      </c>
      <c r="K20" s="95"/>
      <c r="L20" s="95"/>
      <c r="M20" s="95"/>
      <c r="N20" s="95"/>
      <c r="O20" s="95"/>
      <c r="P20" s="95"/>
      <c r="Q20" s="95"/>
      <c r="R20" s="95">
        <f t="shared" si="1"/>
        <v>275</v>
      </c>
      <c r="T20" s="93" t="e">
        <f t="shared" si="2"/>
        <v>#VALUE!</v>
      </c>
    </row>
    <row r="21" spans="1:20" ht="19.5" customHeight="1">
      <c r="A21" s="402" t="s">
        <v>273</v>
      </c>
      <c r="B21" s="395" t="s">
        <v>274</v>
      </c>
      <c r="C21" s="91" t="s">
        <v>0</v>
      </c>
      <c r="D21" s="92">
        <v>44597</v>
      </c>
      <c r="E21" s="92">
        <v>0</v>
      </c>
      <c r="F21" s="92">
        <v>500</v>
      </c>
      <c r="G21" s="92">
        <v>866</v>
      </c>
      <c r="H21" s="92">
        <v>178</v>
      </c>
      <c r="I21" s="92">
        <v>1300</v>
      </c>
      <c r="J21" s="92">
        <v>1211</v>
      </c>
      <c r="K21" s="92">
        <v>1130</v>
      </c>
      <c r="L21" s="92">
        <v>1367</v>
      </c>
      <c r="M21" s="92">
        <v>767</v>
      </c>
      <c r="N21" s="92">
        <v>1441</v>
      </c>
      <c r="O21" s="92">
        <v>1421</v>
      </c>
      <c r="P21" s="92">
        <v>0</v>
      </c>
      <c r="Q21" s="92">
        <v>34416</v>
      </c>
      <c r="R21" s="92">
        <f t="shared" si="1"/>
        <v>44597</v>
      </c>
      <c r="T21" s="93">
        <f t="shared" si="2"/>
        <v>0</v>
      </c>
    </row>
    <row r="22" spans="1:20" ht="19.5" customHeight="1">
      <c r="A22" s="402"/>
      <c r="B22" s="397"/>
      <c r="C22" s="101" t="s">
        <v>14</v>
      </c>
      <c r="D22" s="99" t="s">
        <v>270</v>
      </c>
      <c r="E22" s="99">
        <v>0</v>
      </c>
      <c r="F22" s="99">
        <v>0</v>
      </c>
      <c r="G22" s="99">
        <v>65</v>
      </c>
      <c r="H22" s="99">
        <v>1053</v>
      </c>
      <c r="I22" s="99">
        <v>2268</v>
      </c>
      <c r="J22" s="99">
        <v>977</v>
      </c>
      <c r="K22" s="99">
        <v>924</v>
      </c>
      <c r="L22" s="99">
        <v>686</v>
      </c>
      <c r="M22" s="99">
        <v>1449</v>
      </c>
      <c r="N22" s="99">
        <v>4489</v>
      </c>
      <c r="O22" s="99">
        <v>728</v>
      </c>
      <c r="P22" s="99">
        <v>7700</v>
      </c>
      <c r="Q22" s="99">
        <v>20578</v>
      </c>
      <c r="R22" s="99">
        <f t="shared" si="1"/>
        <v>40917</v>
      </c>
      <c r="T22" s="93" t="e">
        <f t="shared" si="2"/>
        <v>#VALUE!</v>
      </c>
    </row>
    <row r="23" spans="1:20" ht="19.5" customHeight="1">
      <c r="A23" s="413"/>
      <c r="B23" s="389" t="s">
        <v>88</v>
      </c>
      <c r="C23" s="91" t="s">
        <v>0</v>
      </c>
      <c r="D23" s="92">
        <v>124</v>
      </c>
      <c r="E23" s="92">
        <v>0</v>
      </c>
      <c r="F23" s="92">
        <v>0</v>
      </c>
      <c r="G23" s="92">
        <v>0</v>
      </c>
      <c r="H23" s="92">
        <v>66</v>
      </c>
      <c r="I23" s="92">
        <v>25</v>
      </c>
      <c r="J23" s="92">
        <v>0</v>
      </c>
      <c r="K23" s="92">
        <v>0</v>
      </c>
      <c r="L23" s="92">
        <v>33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f t="shared" si="1"/>
        <v>124</v>
      </c>
      <c r="T23" s="93">
        <f aca="true" t="shared" si="3" ref="T23:T36">D23-R23</f>
        <v>0</v>
      </c>
    </row>
    <row r="24" spans="1:20" ht="19.5" customHeight="1">
      <c r="A24" s="413"/>
      <c r="B24" s="389"/>
      <c r="C24" s="94" t="s">
        <v>14</v>
      </c>
      <c r="D24" s="95" t="s">
        <v>270</v>
      </c>
      <c r="E24" s="95">
        <v>0</v>
      </c>
      <c r="F24" s="95">
        <v>0</v>
      </c>
      <c r="G24" s="95">
        <v>33</v>
      </c>
      <c r="H24" s="95">
        <v>33</v>
      </c>
      <c r="I24" s="95">
        <v>25</v>
      </c>
      <c r="J24" s="95">
        <v>0</v>
      </c>
      <c r="K24" s="95">
        <v>0</v>
      </c>
      <c r="L24" s="95">
        <v>20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f t="shared" si="1"/>
        <v>111</v>
      </c>
      <c r="T24" s="93" t="e">
        <f t="shared" si="3"/>
        <v>#VALUE!</v>
      </c>
    </row>
    <row r="25" spans="1:20" ht="19.5" customHeight="1">
      <c r="A25" s="404" t="s">
        <v>169</v>
      </c>
      <c r="B25" s="405"/>
      <c r="C25" s="91" t="s">
        <v>0</v>
      </c>
      <c r="D25" s="92">
        <f>SUM(D27)</f>
        <v>73</v>
      </c>
      <c r="E25" s="92">
        <f aca="true" t="shared" si="4" ref="E25:Q26">SUM(E27)</f>
        <v>26</v>
      </c>
      <c r="F25" s="92">
        <f t="shared" si="4"/>
        <v>0</v>
      </c>
      <c r="G25" s="92">
        <f t="shared" si="4"/>
        <v>47</v>
      </c>
      <c r="H25" s="92">
        <f t="shared" si="4"/>
        <v>0</v>
      </c>
      <c r="I25" s="92">
        <f t="shared" si="4"/>
        <v>0</v>
      </c>
      <c r="J25" s="92">
        <f t="shared" si="4"/>
        <v>0</v>
      </c>
      <c r="K25" s="92">
        <f t="shared" si="4"/>
        <v>0</v>
      </c>
      <c r="L25" s="92">
        <f t="shared" si="4"/>
        <v>0</v>
      </c>
      <c r="M25" s="92">
        <f t="shared" si="4"/>
        <v>0</v>
      </c>
      <c r="N25" s="92">
        <f t="shared" si="4"/>
        <v>0</v>
      </c>
      <c r="O25" s="92">
        <f t="shared" si="4"/>
        <v>0</v>
      </c>
      <c r="P25" s="92">
        <f t="shared" si="4"/>
        <v>0</v>
      </c>
      <c r="Q25" s="92">
        <f t="shared" si="4"/>
        <v>0</v>
      </c>
      <c r="R25" s="92">
        <f aca="true" t="shared" si="5" ref="R25:R36">SUM(E25:Q25)</f>
        <v>73</v>
      </c>
      <c r="T25" s="93">
        <f t="shared" si="3"/>
        <v>0</v>
      </c>
    </row>
    <row r="26" spans="1:20" ht="19.5" customHeight="1">
      <c r="A26" s="406"/>
      <c r="B26" s="407"/>
      <c r="C26" s="94" t="s">
        <v>14</v>
      </c>
      <c r="D26" s="95" t="s">
        <v>270</v>
      </c>
      <c r="E26" s="95">
        <f t="shared" si="4"/>
        <v>0</v>
      </c>
      <c r="F26" s="95">
        <f t="shared" si="4"/>
        <v>0</v>
      </c>
      <c r="G26" s="95">
        <f t="shared" si="4"/>
        <v>0</v>
      </c>
      <c r="H26" s="95">
        <f t="shared" si="4"/>
        <v>0</v>
      </c>
      <c r="I26" s="95">
        <f t="shared" si="4"/>
        <v>0</v>
      </c>
      <c r="J26" s="95">
        <f t="shared" si="4"/>
        <v>0</v>
      </c>
      <c r="K26" s="95">
        <f t="shared" si="4"/>
        <v>0</v>
      </c>
      <c r="L26" s="95">
        <f t="shared" si="4"/>
        <v>0</v>
      </c>
      <c r="M26" s="95">
        <f t="shared" si="4"/>
        <v>0</v>
      </c>
      <c r="N26" s="95">
        <f t="shared" si="4"/>
        <v>0</v>
      </c>
      <c r="O26" s="95">
        <f t="shared" si="4"/>
        <v>0</v>
      </c>
      <c r="P26" s="95">
        <f t="shared" si="4"/>
        <v>0</v>
      </c>
      <c r="Q26" s="95">
        <f t="shared" si="4"/>
        <v>0</v>
      </c>
      <c r="R26" s="95">
        <f t="shared" si="5"/>
        <v>0</v>
      </c>
      <c r="T26" s="93" t="e">
        <f t="shared" si="3"/>
        <v>#VALUE!</v>
      </c>
    </row>
    <row r="27" spans="1:20" ht="19.5" customHeight="1">
      <c r="A27" s="402"/>
      <c r="B27" s="416" t="s">
        <v>247</v>
      </c>
      <c r="C27" s="91" t="s">
        <v>0</v>
      </c>
      <c r="D27" s="69">
        <v>73</v>
      </c>
      <c r="E27" s="69">
        <v>26</v>
      </c>
      <c r="F27" s="69"/>
      <c r="G27" s="69">
        <v>47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92">
        <f t="shared" si="5"/>
        <v>73</v>
      </c>
      <c r="T27" s="93">
        <f t="shared" si="3"/>
        <v>0</v>
      </c>
    </row>
    <row r="28" spans="1:20" ht="19.5" customHeight="1">
      <c r="A28" s="403"/>
      <c r="B28" s="417"/>
      <c r="C28" s="94" t="s">
        <v>14</v>
      </c>
      <c r="D28" s="95" t="s">
        <v>270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>
        <f t="shared" si="5"/>
        <v>0</v>
      </c>
      <c r="T28" s="93" t="e">
        <f t="shared" si="3"/>
        <v>#VALUE!</v>
      </c>
    </row>
    <row r="29" spans="1:20" ht="19.5" customHeight="1">
      <c r="A29" s="394" t="s">
        <v>272</v>
      </c>
      <c r="B29" s="395"/>
      <c r="C29" s="91" t="s">
        <v>0</v>
      </c>
      <c r="D29" s="92">
        <f aca="true" t="shared" si="6" ref="D29:Q30">SUM(D31,D33)</f>
        <v>565543</v>
      </c>
      <c r="E29" s="92">
        <f t="shared" si="6"/>
        <v>634</v>
      </c>
      <c r="F29" s="92">
        <f t="shared" si="6"/>
        <v>4061</v>
      </c>
      <c r="G29" s="92">
        <f t="shared" si="6"/>
        <v>10424</v>
      </c>
      <c r="H29" s="92">
        <f t="shared" si="6"/>
        <v>7739</v>
      </c>
      <c r="I29" s="92">
        <f t="shared" si="6"/>
        <v>10168</v>
      </c>
      <c r="J29" s="92">
        <f t="shared" si="6"/>
        <v>6991</v>
      </c>
      <c r="K29" s="92">
        <f t="shared" si="6"/>
        <v>11309</v>
      </c>
      <c r="L29" s="92">
        <f t="shared" si="6"/>
        <v>8147</v>
      </c>
      <c r="M29" s="92">
        <f t="shared" si="6"/>
        <v>32110</v>
      </c>
      <c r="N29" s="92">
        <f t="shared" si="6"/>
        <v>7474</v>
      </c>
      <c r="O29" s="92">
        <f t="shared" si="6"/>
        <v>34864</v>
      </c>
      <c r="P29" s="92">
        <f t="shared" si="6"/>
        <v>131191</v>
      </c>
      <c r="Q29" s="92">
        <f t="shared" si="6"/>
        <v>300431</v>
      </c>
      <c r="R29" s="92">
        <f t="shared" si="5"/>
        <v>565543</v>
      </c>
      <c r="T29" s="93">
        <f t="shared" si="3"/>
        <v>0</v>
      </c>
    </row>
    <row r="30" spans="1:20" ht="19.5" customHeight="1">
      <c r="A30" s="396"/>
      <c r="B30" s="397"/>
      <c r="C30" s="94" t="s">
        <v>14</v>
      </c>
      <c r="D30" s="95" t="s">
        <v>270</v>
      </c>
      <c r="E30" s="95">
        <f t="shared" si="6"/>
        <v>202</v>
      </c>
      <c r="F30" s="95">
        <f t="shared" si="6"/>
        <v>2880</v>
      </c>
      <c r="G30" s="95">
        <f t="shared" si="6"/>
        <v>10370</v>
      </c>
      <c r="H30" s="95">
        <f t="shared" si="6"/>
        <v>6642</v>
      </c>
      <c r="I30" s="95">
        <f t="shared" si="6"/>
        <v>6513</v>
      </c>
      <c r="J30" s="95">
        <f t="shared" si="6"/>
        <v>6369</v>
      </c>
      <c r="K30" s="95">
        <f t="shared" si="6"/>
        <v>6094</v>
      </c>
      <c r="L30" s="95">
        <f t="shared" si="6"/>
        <v>20513</v>
      </c>
      <c r="M30" s="95">
        <f t="shared" si="6"/>
        <v>10390</v>
      </c>
      <c r="N30" s="95">
        <f t="shared" si="6"/>
        <v>13504</v>
      </c>
      <c r="O30" s="95">
        <f t="shared" si="6"/>
        <v>23680</v>
      </c>
      <c r="P30" s="95">
        <f t="shared" si="6"/>
        <v>181119</v>
      </c>
      <c r="Q30" s="95">
        <f t="shared" si="6"/>
        <v>247657</v>
      </c>
      <c r="R30" s="95">
        <f t="shared" si="5"/>
        <v>535933</v>
      </c>
      <c r="T30" s="93" t="e">
        <f t="shared" si="3"/>
        <v>#VALUE!</v>
      </c>
    </row>
    <row r="31" spans="1:20" ht="19.5" customHeight="1">
      <c r="A31" s="402"/>
      <c r="B31" s="395" t="s">
        <v>275</v>
      </c>
      <c r="C31" s="91" t="s">
        <v>0</v>
      </c>
      <c r="D31" s="92">
        <v>562052</v>
      </c>
      <c r="E31" s="92">
        <v>634</v>
      </c>
      <c r="F31" s="92">
        <v>3770</v>
      </c>
      <c r="G31" s="92">
        <v>10133</v>
      </c>
      <c r="H31" s="92">
        <v>7448</v>
      </c>
      <c r="I31" s="92">
        <v>9877</v>
      </c>
      <c r="J31" s="92">
        <v>6700</v>
      </c>
      <c r="K31" s="92">
        <v>11018</v>
      </c>
      <c r="L31" s="92">
        <v>7856</v>
      </c>
      <c r="M31" s="92">
        <v>31819</v>
      </c>
      <c r="N31" s="92">
        <v>7183</v>
      </c>
      <c r="O31" s="92">
        <v>34573</v>
      </c>
      <c r="P31" s="92">
        <v>130900</v>
      </c>
      <c r="Q31" s="92">
        <v>300141</v>
      </c>
      <c r="R31" s="92">
        <f t="shared" si="5"/>
        <v>562052</v>
      </c>
      <c r="T31" s="93">
        <f t="shared" si="3"/>
        <v>0</v>
      </c>
    </row>
    <row r="32" spans="1:20" ht="19.5" customHeight="1">
      <c r="A32" s="402"/>
      <c r="B32" s="397"/>
      <c r="C32" s="94" t="s">
        <v>14</v>
      </c>
      <c r="D32" s="95" t="s">
        <v>270</v>
      </c>
      <c r="E32" s="95">
        <v>202</v>
      </c>
      <c r="F32" s="95">
        <v>2589</v>
      </c>
      <c r="G32" s="95">
        <v>10079</v>
      </c>
      <c r="H32" s="95">
        <v>6351</v>
      </c>
      <c r="I32" s="95">
        <v>6222</v>
      </c>
      <c r="J32" s="95">
        <v>6078</v>
      </c>
      <c r="K32" s="95">
        <v>5804</v>
      </c>
      <c r="L32" s="95">
        <v>20222</v>
      </c>
      <c r="M32" s="95">
        <v>10100</v>
      </c>
      <c r="N32" s="95">
        <v>13230</v>
      </c>
      <c r="O32" s="95">
        <v>23409</v>
      </c>
      <c r="P32" s="95">
        <v>180848</v>
      </c>
      <c r="Q32" s="95">
        <v>247310</v>
      </c>
      <c r="R32" s="95">
        <f t="shared" si="5"/>
        <v>532444</v>
      </c>
      <c r="T32" s="93" t="e">
        <f t="shared" si="3"/>
        <v>#VALUE!</v>
      </c>
    </row>
    <row r="33" spans="1:20" ht="19.5" customHeight="1">
      <c r="A33" s="413"/>
      <c r="B33" s="415" t="s">
        <v>393</v>
      </c>
      <c r="C33" s="91" t="s">
        <v>0</v>
      </c>
      <c r="D33" s="69">
        <v>3491</v>
      </c>
      <c r="E33" s="69">
        <v>0</v>
      </c>
      <c r="F33" s="69">
        <v>291</v>
      </c>
      <c r="G33" s="69">
        <v>291</v>
      </c>
      <c r="H33" s="69">
        <v>291</v>
      </c>
      <c r="I33" s="69">
        <v>291</v>
      </c>
      <c r="J33" s="69">
        <v>291</v>
      </c>
      <c r="K33" s="69">
        <v>291</v>
      </c>
      <c r="L33" s="69">
        <v>291</v>
      </c>
      <c r="M33" s="69">
        <v>291</v>
      </c>
      <c r="N33" s="69">
        <v>291</v>
      </c>
      <c r="O33" s="69">
        <v>291</v>
      </c>
      <c r="P33" s="69">
        <v>291</v>
      </c>
      <c r="Q33" s="69">
        <v>290</v>
      </c>
      <c r="R33" s="92">
        <f t="shared" si="5"/>
        <v>3491</v>
      </c>
      <c r="T33" s="93">
        <f t="shared" si="3"/>
        <v>0</v>
      </c>
    </row>
    <row r="34" spans="1:20" ht="19.5" customHeight="1">
      <c r="A34" s="616"/>
      <c r="B34" s="415"/>
      <c r="C34" s="94" t="s">
        <v>14</v>
      </c>
      <c r="D34" s="95" t="s">
        <v>270</v>
      </c>
      <c r="E34" s="95"/>
      <c r="F34" s="95">
        <v>291</v>
      </c>
      <c r="G34" s="95">
        <v>291</v>
      </c>
      <c r="H34" s="95">
        <v>291</v>
      </c>
      <c r="I34" s="95">
        <v>291</v>
      </c>
      <c r="J34" s="95">
        <v>291</v>
      </c>
      <c r="K34" s="95">
        <v>290</v>
      </c>
      <c r="L34" s="95">
        <v>291</v>
      </c>
      <c r="M34" s="95">
        <v>290</v>
      </c>
      <c r="N34" s="95">
        <v>274</v>
      </c>
      <c r="O34" s="95">
        <v>271</v>
      </c>
      <c r="P34" s="95">
        <v>271</v>
      </c>
      <c r="Q34" s="95">
        <v>347</v>
      </c>
      <c r="R34" s="95">
        <f t="shared" si="5"/>
        <v>3489</v>
      </c>
      <c r="T34" s="93" t="e">
        <f t="shared" si="3"/>
        <v>#VALUE!</v>
      </c>
    </row>
    <row r="35" spans="1:20" ht="19.5" customHeight="1">
      <c r="A35" s="398" t="s">
        <v>28</v>
      </c>
      <c r="B35" s="399"/>
      <c r="C35" s="91" t="s">
        <v>0</v>
      </c>
      <c r="D35" s="92">
        <f aca="true" t="shared" si="7" ref="D35:Q36">SUM(D7,D25,D29)</f>
        <v>1115038</v>
      </c>
      <c r="E35" s="92">
        <f t="shared" si="7"/>
        <v>3269</v>
      </c>
      <c r="F35" s="92">
        <f t="shared" si="7"/>
        <v>26251</v>
      </c>
      <c r="G35" s="92">
        <f t="shared" si="7"/>
        <v>42622</v>
      </c>
      <c r="H35" s="92">
        <f t="shared" si="7"/>
        <v>35769</v>
      </c>
      <c r="I35" s="92">
        <f t="shared" si="7"/>
        <v>49205</v>
      </c>
      <c r="J35" s="92">
        <f t="shared" si="7"/>
        <v>36119</v>
      </c>
      <c r="K35" s="92">
        <f t="shared" si="7"/>
        <v>44220</v>
      </c>
      <c r="L35" s="92">
        <f t="shared" si="7"/>
        <v>60765</v>
      </c>
      <c r="M35" s="92">
        <f t="shared" si="7"/>
        <v>77613</v>
      </c>
      <c r="N35" s="92">
        <f t="shared" si="7"/>
        <v>38934</v>
      </c>
      <c r="O35" s="92">
        <f t="shared" si="7"/>
        <v>67026</v>
      </c>
      <c r="P35" s="92">
        <f t="shared" si="7"/>
        <v>164472</v>
      </c>
      <c r="Q35" s="92">
        <f t="shared" si="7"/>
        <v>468773</v>
      </c>
      <c r="R35" s="92">
        <f t="shared" si="5"/>
        <v>1115038</v>
      </c>
      <c r="T35" s="93">
        <f t="shared" si="3"/>
        <v>0</v>
      </c>
    </row>
    <row r="36" spans="1:20" ht="19.5" customHeight="1">
      <c r="A36" s="400"/>
      <c r="B36" s="401"/>
      <c r="C36" s="102" t="s">
        <v>14</v>
      </c>
      <c r="D36" s="100" t="s">
        <v>270</v>
      </c>
      <c r="E36" s="100">
        <f t="shared" si="7"/>
        <v>1154</v>
      </c>
      <c r="F36" s="100">
        <f t="shared" si="7"/>
        <v>24566</v>
      </c>
      <c r="G36" s="100">
        <f t="shared" si="7"/>
        <v>44090</v>
      </c>
      <c r="H36" s="100">
        <f t="shared" si="7"/>
        <v>38172</v>
      </c>
      <c r="I36" s="100">
        <f t="shared" si="7"/>
        <v>36545</v>
      </c>
      <c r="J36" s="100">
        <f t="shared" si="7"/>
        <v>33435</v>
      </c>
      <c r="K36" s="100">
        <f t="shared" si="7"/>
        <v>33183</v>
      </c>
      <c r="L36" s="100">
        <f t="shared" si="7"/>
        <v>57284</v>
      </c>
      <c r="M36" s="100">
        <f t="shared" si="7"/>
        <v>90507</v>
      </c>
      <c r="N36" s="100">
        <f t="shared" si="7"/>
        <v>53387</v>
      </c>
      <c r="O36" s="100">
        <f t="shared" si="7"/>
        <v>57113</v>
      </c>
      <c r="P36" s="100">
        <f t="shared" si="7"/>
        <v>224584</v>
      </c>
      <c r="Q36" s="100">
        <f t="shared" si="7"/>
        <v>359342</v>
      </c>
      <c r="R36" s="100">
        <f t="shared" si="5"/>
        <v>1053362</v>
      </c>
      <c r="T36" s="93" t="e">
        <f t="shared" si="3"/>
        <v>#VALUE!</v>
      </c>
    </row>
    <row r="37" spans="1:20" s="1" customFormat="1" ht="13.5">
      <c r="A37" s="306" t="s">
        <v>16</v>
      </c>
      <c r="B37" s="307"/>
      <c r="C37" s="312" t="s">
        <v>406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4"/>
      <c r="T37" s="79"/>
    </row>
    <row r="38" spans="1:20" s="1" customFormat="1" ht="13.5">
      <c r="A38" s="308"/>
      <c r="B38" s="309"/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7"/>
      <c r="T38" s="79"/>
    </row>
    <row r="39" spans="1:20" s="1" customFormat="1" ht="13.5">
      <c r="A39" s="308"/>
      <c r="B39" s="309"/>
      <c r="C39" s="315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7"/>
      <c r="T39" s="79"/>
    </row>
    <row r="40" spans="1:20" s="1" customFormat="1" ht="13.5">
      <c r="A40" s="308"/>
      <c r="B40" s="309"/>
      <c r="C40" s="315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  <c r="T40" s="79"/>
    </row>
    <row r="41" spans="1:20" s="1" customFormat="1" ht="13.5">
      <c r="A41" s="308"/>
      <c r="B41" s="309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20"/>
      <c r="T41" s="79"/>
    </row>
    <row r="42" spans="1:20" s="1" customFormat="1" ht="13.5">
      <c r="A42" s="308"/>
      <c r="B42" s="309"/>
      <c r="C42" s="321" t="s">
        <v>407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T42" s="79"/>
    </row>
    <row r="43" spans="1:20" s="1" customFormat="1" ht="13.5">
      <c r="A43" s="308"/>
      <c r="B43" s="309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T43" s="79"/>
    </row>
    <row r="44" spans="1:20" s="1" customFormat="1" ht="13.5">
      <c r="A44" s="308"/>
      <c r="B44" s="309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T44" s="79"/>
    </row>
    <row r="45" spans="1:20" s="1" customFormat="1" ht="13.5">
      <c r="A45" s="308"/>
      <c r="B45" s="309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T45" s="79"/>
    </row>
    <row r="46" spans="1:20" s="1" customFormat="1" ht="13.5">
      <c r="A46" s="310"/>
      <c r="B46" s="31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T46" s="79"/>
    </row>
  </sheetData>
  <sheetProtection/>
  <mergeCells count="41">
    <mergeCell ref="Q2:R2"/>
    <mergeCell ref="B15:B16"/>
    <mergeCell ref="A2:B2"/>
    <mergeCell ref="A1:R1"/>
    <mergeCell ref="A5:B6"/>
    <mergeCell ref="A7:B8"/>
    <mergeCell ref="A9:A10"/>
    <mergeCell ref="B9:B10"/>
    <mergeCell ref="A15:A16"/>
    <mergeCell ref="C3:C4"/>
    <mergeCell ref="A11:A12"/>
    <mergeCell ref="B19:B20"/>
    <mergeCell ref="A21:A22"/>
    <mergeCell ref="B21:B22"/>
    <mergeCell ref="A13:A14"/>
    <mergeCell ref="B13:B14"/>
    <mergeCell ref="B17:B18"/>
    <mergeCell ref="A19:A20"/>
    <mergeCell ref="A25:B26"/>
    <mergeCell ref="A27:A28"/>
    <mergeCell ref="B27:B28"/>
    <mergeCell ref="A3:B4"/>
    <mergeCell ref="B31:B32"/>
    <mergeCell ref="A35:B36"/>
    <mergeCell ref="A23:A24"/>
    <mergeCell ref="B23:B24"/>
    <mergeCell ref="A29:B30"/>
    <mergeCell ref="A17:A18"/>
    <mergeCell ref="R3:R4"/>
    <mergeCell ref="E3:G3"/>
    <mergeCell ref="H3:J3"/>
    <mergeCell ref="K3:M3"/>
    <mergeCell ref="N3:Q3"/>
    <mergeCell ref="B11:B12"/>
    <mergeCell ref="D3:D4"/>
    <mergeCell ref="A37:B46"/>
    <mergeCell ref="C37:R41"/>
    <mergeCell ref="C42:R46"/>
    <mergeCell ref="A33:A34"/>
    <mergeCell ref="B33:B34"/>
    <mergeCell ref="A31:A32"/>
  </mergeCells>
  <dataValidations count="1">
    <dataValidation allowBlank="1" showInputMessage="1" showErrorMessage="1" imeMode="off" sqref="D7:R36"/>
  </dataValidations>
  <printOptions horizontalCentered="1"/>
  <pageMargins left="0.1968503937007874" right="0.1968503937007874" top="0.3937007874015748" bottom="0.5905511811023623" header="0" footer="0"/>
  <pageSetup fitToHeight="24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4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72" zoomScaleNormal="85" zoomScaleSheetLayoutView="72" zoomScalePageLayoutView="0" workbookViewId="0" topLeftCell="A1">
      <pane xSplit="3" ySplit="1" topLeftCell="D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55"/>
    </sheetView>
  </sheetViews>
  <sheetFormatPr defaultColWidth="9.140625" defaultRowHeight="15"/>
  <cols>
    <col min="1" max="1" width="3.7109375" style="9" customWidth="1"/>
    <col min="2" max="2" width="20.57421875" style="9" customWidth="1"/>
    <col min="3" max="3" width="9.00390625" style="9" customWidth="1"/>
    <col min="4" max="4" width="11.57421875" style="9" customWidth="1"/>
    <col min="5" max="17" width="9.57421875" style="9" customWidth="1"/>
    <col min="18" max="18" width="11.57421875" style="9" customWidth="1"/>
    <col min="19" max="19" width="9.140625" style="9" bestFit="1" customWidth="1"/>
    <col min="20" max="20" width="9.140625" style="79" bestFit="1" customWidth="1"/>
    <col min="21" max="16384" width="9.00390625" style="9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28" customFormat="1" ht="21" customHeight="1">
      <c r="A2" s="623" t="s">
        <v>416</v>
      </c>
      <c r="B2" s="623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93"/>
      <c r="O2" s="293"/>
      <c r="P2" s="293"/>
      <c r="Q2" s="622" t="s">
        <v>89</v>
      </c>
      <c r="R2" s="622"/>
      <c r="S2" s="28">
        <f>SUM(E2:Q2)</f>
        <v>0</v>
      </c>
      <c r="T2" s="80" t="e">
        <f>D2-Q2</f>
        <v>#VALUE!</v>
      </c>
    </row>
    <row r="3" spans="1:20" ht="12" customHeight="1">
      <c r="A3" s="430" t="s">
        <v>90</v>
      </c>
      <c r="B3" s="434"/>
      <c r="C3" s="441" t="s">
        <v>91</v>
      </c>
      <c r="D3" s="441" t="s">
        <v>92</v>
      </c>
      <c r="E3" s="430" t="s">
        <v>93</v>
      </c>
      <c r="F3" s="431"/>
      <c r="G3" s="431"/>
      <c r="H3" s="430" t="s">
        <v>18</v>
      </c>
      <c r="I3" s="431"/>
      <c r="J3" s="431"/>
      <c r="K3" s="430" t="s">
        <v>19</v>
      </c>
      <c r="L3" s="431"/>
      <c r="M3" s="431"/>
      <c r="N3" s="430" t="s">
        <v>20</v>
      </c>
      <c r="O3" s="431"/>
      <c r="P3" s="431"/>
      <c r="Q3" s="431"/>
      <c r="R3" s="441" t="s">
        <v>94</v>
      </c>
      <c r="S3" s="9">
        <f>SUM(E3:Q3)</f>
        <v>0</v>
      </c>
      <c r="T3" s="79" t="e">
        <f>D3-R3</f>
        <v>#VALUE!</v>
      </c>
    </row>
    <row r="4" spans="1:20" ht="12" customHeight="1">
      <c r="A4" s="430"/>
      <c r="B4" s="434"/>
      <c r="C4" s="441"/>
      <c r="D4" s="441"/>
      <c r="E4" s="441" t="s">
        <v>95</v>
      </c>
      <c r="F4" s="441" t="s">
        <v>2</v>
      </c>
      <c r="G4" s="441" t="s">
        <v>3</v>
      </c>
      <c r="H4" s="441" t="s">
        <v>4</v>
      </c>
      <c r="I4" s="441" t="s">
        <v>5</v>
      </c>
      <c r="J4" s="441" t="s">
        <v>6</v>
      </c>
      <c r="K4" s="441" t="s">
        <v>7</v>
      </c>
      <c r="L4" s="441" t="s">
        <v>8</v>
      </c>
      <c r="M4" s="441" t="s">
        <v>9</v>
      </c>
      <c r="N4" s="441" t="s">
        <v>10</v>
      </c>
      <c r="O4" s="441" t="s">
        <v>11</v>
      </c>
      <c r="P4" s="441" t="s">
        <v>12</v>
      </c>
      <c r="Q4" s="430" t="s">
        <v>15</v>
      </c>
      <c r="R4" s="441"/>
      <c r="S4" s="9">
        <f>SUM(E4:Q4)</f>
        <v>0</v>
      </c>
      <c r="T4" s="79">
        <f>D4-R4</f>
        <v>0</v>
      </c>
    </row>
    <row r="5" spans="1:20" ht="12" customHeight="1">
      <c r="A5" s="430"/>
      <c r="B5" s="434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30"/>
      <c r="R5" s="441"/>
      <c r="S5" s="9">
        <f>SUM(E5:Q5)</f>
        <v>0</v>
      </c>
      <c r="T5" s="79">
        <f>D5-R5</f>
        <v>0</v>
      </c>
    </row>
    <row r="6" spans="1:20" s="1" customFormat="1" ht="19.5" customHeight="1">
      <c r="A6" s="437" t="s">
        <v>261</v>
      </c>
      <c r="B6" s="438"/>
      <c r="C6" s="252"/>
      <c r="D6" s="253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253"/>
      <c r="S6" s="9"/>
      <c r="T6" s="79">
        <f aca="true" t="shared" si="0" ref="T6:T55">D6-R6</f>
        <v>0</v>
      </c>
    </row>
    <row r="7" spans="1:20" s="1" customFormat="1" ht="19.5" customHeight="1">
      <c r="A7" s="439"/>
      <c r="B7" s="440"/>
      <c r="C7" s="253"/>
      <c r="D7" s="253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303"/>
      <c r="R7" s="253"/>
      <c r="S7" s="9"/>
      <c r="T7" s="79">
        <f t="shared" si="0"/>
        <v>0</v>
      </c>
    </row>
    <row r="8" spans="1:20" ht="21" customHeight="1">
      <c r="A8" s="423" t="s">
        <v>158</v>
      </c>
      <c r="B8" s="424"/>
      <c r="C8" s="31" t="s">
        <v>96</v>
      </c>
      <c r="D8" s="18">
        <f>SUM(D10,D12,D14,D16,D18)</f>
        <v>417363</v>
      </c>
      <c r="E8" s="18">
        <f aca="true" t="shared" si="1" ref="E8:Q9">SUM(E10,E12,E14,E16,E18)</f>
        <v>1214</v>
      </c>
      <c r="F8" s="18">
        <f t="shared" si="1"/>
        <v>31475</v>
      </c>
      <c r="G8" s="18">
        <f t="shared" si="1"/>
        <v>43755</v>
      </c>
      <c r="H8" s="18">
        <f t="shared" si="1"/>
        <v>33466</v>
      </c>
      <c r="I8" s="18">
        <f t="shared" si="1"/>
        <v>32061</v>
      </c>
      <c r="J8" s="18">
        <f t="shared" si="1"/>
        <v>30905</v>
      </c>
      <c r="K8" s="18">
        <f t="shared" si="1"/>
        <v>32736</v>
      </c>
      <c r="L8" s="18">
        <f t="shared" si="1"/>
        <v>31040</v>
      </c>
      <c r="M8" s="18">
        <f t="shared" si="1"/>
        <v>32100</v>
      </c>
      <c r="N8" s="18">
        <f t="shared" si="1"/>
        <v>33883</v>
      </c>
      <c r="O8" s="18">
        <f t="shared" si="1"/>
        <v>32577</v>
      </c>
      <c r="P8" s="18">
        <f t="shared" si="1"/>
        <v>42115</v>
      </c>
      <c r="Q8" s="18">
        <f t="shared" si="1"/>
        <v>40036</v>
      </c>
      <c r="R8" s="18">
        <f aca="true" t="shared" si="2" ref="R8:R55">SUM(E8:Q8)</f>
        <v>417363</v>
      </c>
      <c r="T8" s="79">
        <f t="shared" si="0"/>
        <v>0</v>
      </c>
    </row>
    <row r="9" spans="1:20" ht="21" customHeight="1">
      <c r="A9" s="425"/>
      <c r="B9" s="424"/>
      <c r="C9" s="32" t="s">
        <v>97</v>
      </c>
      <c r="D9" s="23" t="s">
        <v>276</v>
      </c>
      <c r="E9" s="23">
        <f t="shared" si="1"/>
        <v>1130</v>
      </c>
      <c r="F9" s="23">
        <f t="shared" si="1"/>
        <v>18946</v>
      </c>
      <c r="G9" s="23">
        <f t="shared" si="1"/>
        <v>31586</v>
      </c>
      <c r="H9" s="23">
        <f t="shared" si="1"/>
        <v>29664</v>
      </c>
      <c r="I9" s="23">
        <f t="shared" si="1"/>
        <v>31088</v>
      </c>
      <c r="J9" s="23">
        <f t="shared" si="1"/>
        <v>15470</v>
      </c>
      <c r="K9" s="23">
        <f t="shared" si="1"/>
        <v>81192</v>
      </c>
      <c r="L9" s="23">
        <f t="shared" si="1"/>
        <v>12871</v>
      </c>
      <c r="M9" s="23">
        <f t="shared" si="1"/>
        <v>39366</v>
      </c>
      <c r="N9" s="23">
        <f t="shared" si="1"/>
        <v>20631</v>
      </c>
      <c r="O9" s="23">
        <f t="shared" si="1"/>
        <v>37407</v>
      </c>
      <c r="P9" s="23">
        <f t="shared" si="1"/>
        <v>26135</v>
      </c>
      <c r="Q9" s="23">
        <f t="shared" si="1"/>
        <v>57218</v>
      </c>
      <c r="R9" s="23">
        <f t="shared" si="2"/>
        <v>402704</v>
      </c>
      <c r="T9" s="79" t="e">
        <f t="shared" si="0"/>
        <v>#VALUE!</v>
      </c>
    </row>
    <row r="10" spans="1:20" ht="21" customHeight="1">
      <c r="A10" s="426"/>
      <c r="B10" s="427" t="s">
        <v>164</v>
      </c>
      <c r="C10" s="31" t="s">
        <v>96</v>
      </c>
      <c r="D10" s="18">
        <v>386981</v>
      </c>
      <c r="E10" s="18">
        <v>1171</v>
      </c>
      <c r="F10" s="18">
        <v>30919</v>
      </c>
      <c r="G10" s="18">
        <v>41144</v>
      </c>
      <c r="H10" s="18">
        <v>30576</v>
      </c>
      <c r="I10" s="18">
        <v>30482</v>
      </c>
      <c r="J10" s="18">
        <v>29976</v>
      </c>
      <c r="K10" s="18">
        <v>30259</v>
      </c>
      <c r="L10" s="18">
        <v>30286</v>
      </c>
      <c r="M10" s="18">
        <v>31245</v>
      </c>
      <c r="N10" s="18">
        <v>32055</v>
      </c>
      <c r="O10" s="18">
        <v>30504</v>
      </c>
      <c r="P10" s="18">
        <v>30941</v>
      </c>
      <c r="Q10" s="18">
        <v>37423</v>
      </c>
      <c r="R10" s="18">
        <f>SUM(E10:Q10)</f>
        <v>386981</v>
      </c>
      <c r="T10" s="79">
        <f t="shared" si="0"/>
        <v>0</v>
      </c>
    </row>
    <row r="11" spans="1:20" ht="21" customHeight="1">
      <c r="A11" s="426"/>
      <c r="B11" s="427"/>
      <c r="C11" s="32" t="s">
        <v>97</v>
      </c>
      <c r="D11" s="23"/>
      <c r="E11" s="23">
        <v>1130</v>
      </c>
      <c r="F11" s="23">
        <v>18908</v>
      </c>
      <c r="G11" s="23">
        <v>30300</v>
      </c>
      <c r="H11" s="23">
        <v>25664</v>
      </c>
      <c r="I11" s="23">
        <v>29605</v>
      </c>
      <c r="J11" s="23">
        <v>14526</v>
      </c>
      <c r="K11" s="23">
        <v>78214</v>
      </c>
      <c r="L11" s="23">
        <v>10102</v>
      </c>
      <c r="M11" s="23">
        <v>38643</v>
      </c>
      <c r="N11" s="23">
        <v>17916</v>
      </c>
      <c r="O11" s="23">
        <v>35605</v>
      </c>
      <c r="P11" s="23">
        <v>19089</v>
      </c>
      <c r="Q11" s="23">
        <v>52822</v>
      </c>
      <c r="R11" s="23">
        <f t="shared" si="2"/>
        <v>372524</v>
      </c>
      <c r="T11" s="79">
        <f t="shared" si="0"/>
        <v>-372524</v>
      </c>
    </row>
    <row r="12" spans="1:20" ht="21" customHeight="1">
      <c r="A12" s="428"/>
      <c r="B12" s="427" t="s">
        <v>153</v>
      </c>
      <c r="C12" s="31" t="s">
        <v>96</v>
      </c>
      <c r="D12" s="18">
        <v>161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50</v>
      </c>
      <c r="P12" s="18">
        <v>72</v>
      </c>
      <c r="Q12" s="18">
        <v>39</v>
      </c>
      <c r="R12" s="18">
        <f>SUM(E12:Q12)</f>
        <v>161</v>
      </c>
      <c r="T12" s="79">
        <f t="shared" si="0"/>
        <v>0</v>
      </c>
    </row>
    <row r="13" spans="1:20" ht="21" customHeight="1">
      <c r="A13" s="428"/>
      <c r="B13" s="427"/>
      <c r="C13" s="32" t="s">
        <v>97</v>
      </c>
      <c r="D13" s="23"/>
      <c r="E13" s="23"/>
      <c r="F13" s="23"/>
      <c r="G13" s="23"/>
      <c r="H13" s="23"/>
      <c r="I13" s="23">
        <v>10</v>
      </c>
      <c r="J13" s="23"/>
      <c r="K13" s="23"/>
      <c r="L13" s="23"/>
      <c r="M13" s="23">
        <v>68</v>
      </c>
      <c r="N13" s="23"/>
      <c r="O13" s="23">
        <v>4</v>
      </c>
      <c r="P13" s="23">
        <v>60</v>
      </c>
      <c r="Q13" s="23">
        <v>13</v>
      </c>
      <c r="R13" s="23">
        <f t="shared" si="2"/>
        <v>155</v>
      </c>
      <c r="T13" s="79">
        <f t="shared" si="0"/>
        <v>-155</v>
      </c>
    </row>
    <row r="14" spans="1:20" ht="21" customHeight="1">
      <c r="A14" s="428"/>
      <c r="B14" s="427" t="s">
        <v>165</v>
      </c>
      <c r="C14" s="31" t="s">
        <v>96</v>
      </c>
      <c r="D14" s="18">
        <v>320</v>
      </c>
      <c r="E14" s="18">
        <v>32</v>
      </c>
      <c r="F14" s="18">
        <v>32</v>
      </c>
      <c r="G14" s="18">
        <v>32</v>
      </c>
      <c r="H14" s="18">
        <v>32</v>
      </c>
      <c r="I14" s="18">
        <v>32</v>
      </c>
      <c r="J14" s="18">
        <v>32</v>
      </c>
      <c r="K14" s="18">
        <v>32</v>
      </c>
      <c r="L14" s="18">
        <v>32</v>
      </c>
      <c r="M14" s="18">
        <v>32</v>
      </c>
      <c r="N14" s="18">
        <v>32</v>
      </c>
      <c r="O14" s="18">
        <v>0</v>
      </c>
      <c r="P14" s="18">
        <v>0</v>
      </c>
      <c r="Q14" s="18">
        <v>0</v>
      </c>
      <c r="R14" s="18">
        <f>SUM(E14:Q14)</f>
        <v>320</v>
      </c>
      <c r="T14" s="79">
        <f t="shared" si="0"/>
        <v>0</v>
      </c>
    </row>
    <row r="15" spans="1:20" ht="21" customHeight="1">
      <c r="A15" s="428"/>
      <c r="B15" s="427"/>
      <c r="C15" s="32" t="s">
        <v>97</v>
      </c>
      <c r="D15" s="23"/>
      <c r="E15" s="23"/>
      <c r="F15" s="23">
        <v>20</v>
      </c>
      <c r="G15" s="23">
        <v>44</v>
      </c>
      <c r="H15" s="23">
        <v>2</v>
      </c>
      <c r="I15" s="23">
        <v>20</v>
      </c>
      <c r="J15" s="23">
        <v>44</v>
      </c>
      <c r="K15" s="23"/>
      <c r="L15" s="23"/>
      <c r="M15" s="23">
        <v>12</v>
      </c>
      <c r="N15" s="23">
        <v>-17</v>
      </c>
      <c r="O15" s="23">
        <v>15</v>
      </c>
      <c r="P15" s="23">
        <v>1</v>
      </c>
      <c r="Q15" s="23">
        <v>6</v>
      </c>
      <c r="R15" s="23">
        <f t="shared" si="2"/>
        <v>147</v>
      </c>
      <c r="T15" s="79">
        <f t="shared" si="0"/>
        <v>-147</v>
      </c>
    </row>
    <row r="16" spans="1:20" ht="21" customHeight="1">
      <c r="A16" s="428"/>
      <c r="B16" s="427" t="s">
        <v>145</v>
      </c>
      <c r="C16" s="31" t="s">
        <v>96</v>
      </c>
      <c r="D16" s="18">
        <v>29492</v>
      </c>
      <c r="E16" s="18">
        <v>0</v>
      </c>
      <c r="F16" s="18">
        <v>511</v>
      </c>
      <c r="G16" s="18">
        <v>2527</v>
      </c>
      <c r="H16" s="18">
        <v>2832</v>
      </c>
      <c r="I16" s="18">
        <v>1535</v>
      </c>
      <c r="J16" s="18">
        <v>835</v>
      </c>
      <c r="K16" s="18">
        <v>2425</v>
      </c>
      <c r="L16" s="18">
        <v>699</v>
      </c>
      <c r="M16" s="18">
        <v>816</v>
      </c>
      <c r="N16" s="18">
        <v>1738</v>
      </c>
      <c r="O16" s="18">
        <v>2000</v>
      </c>
      <c r="P16" s="18">
        <v>11000</v>
      </c>
      <c r="Q16" s="18">
        <v>2574</v>
      </c>
      <c r="R16" s="18">
        <f>SUM(E16:Q16)</f>
        <v>29492</v>
      </c>
      <c r="T16" s="79">
        <f t="shared" si="0"/>
        <v>0</v>
      </c>
    </row>
    <row r="17" spans="1:20" ht="21" customHeight="1">
      <c r="A17" s="428"/>
      <c r="B17" s="427"/>
      <c r="C17" s="32" t="s">
        <v>97</v>
      </c>
      <c r="D17" s="23"/>
      <c r="E17" s="23"/>
      <c r="F17" s="23"/>
      <c r="G17" s="23">
        <v>1235</v>
      </c>
      <c r="H17" s="23">
        <v>3927</v>
      </c>
      <c r="I17" s="23">
        <v>1434</v>
      </c>
      <c r="J17" s="23">
        <v>848</v>
      </c>
      <c r="K17" s="23">
        <v>2942</v>
      </c>
      <c r="L17" s="23">
        <v>2753</v>
      </c>
      <c r="M17" s="23">
        <v>637</v>
      </c>
      <c r="N17" s="23">
        <v>2701</v>
      </c>
      <c r="O17" s="23">
        <v>1724</v>
      </c>
      <c r="P17" s="23">
        <v>6907</v>
      </c>
      <c r="Q17" s="23">
        <v>4377</v>
      </c>
      <c r="R17" s="23">
        <f t="shared" si="2"/>
        <v>29485</v>
      </c>
      <c r="T17" s="79">
        <f t="shared" si="0"/>
        <v>-29485</v>
      </c>
    </row>
    <row r="18" spans="1:20" ht="21" customHeight="1">
      <c r="A18" s="428"/>
      <c r="B18" s="427" t="s">
        <v>142</v>
      </c>
      <c r="C18" s="31" t="s">
        <v>96</v>
      </c>
      <c r="D18" s="18">
        <v>409</v>
      </c>
      <c r="E18" s="18">
        <v>11</v>
      </c>
      <c r="F18" s="18">
        <v>13</v>
      </c>
      <c r="G18" s="18">
        <v>52</v>
      </c>
      <c r="H18" s="18">
        <v>26</v>
      </c>
      <c r="I18" s="18">
        <v>12</v>
      </c>
      <c r="J18" s="18">
        <v>62</v>
      </c>
      <c r="K18" s="18">
        <v>20</v>
      </c>
      <c r="L18" s="18">
        <v>23</v>
      </c>
      <c r="M18" s="18">
        <v>7</v>
      </c>
      <c r="N18" s="18">
        <v>58</v>
      </c>
      <c r="O18" s="18">
        <v>23</v>
      </c>
      <c r="P18" s="18">
        <v>102</v>
      </c>
      <c r="Q18" s="18">
        <v>0</v>
      </c>
      <c r="R18" s="18">
        <f>SUM(E18:Q18)</f>
        <v>409</v>
      </c>
      <c r="T18" s="79">
        <f t="shared" si="0"/>
        <v>0</v>
      </c>
    </row>
    <row r="19" spans="1:20" ht="21" customHeight="1">
      <c r="A19" s="429"/>
      <c r="B19" s="427"/>
      <c r="C19" s="32" t="s">
        <v>97</v>
      </c>
      <c r="D19" s="23"/>
      <c r="E19" s="23"/>
      <c r="F19" s="23">
        <v>18</v>
      </c>
      <c r="G19" s="23">
        <v>7</v>
      </c>
      <c r="H19" s="23">
        <v>71</v>
      </c>
      <c r="I19" s="23">
        <v>19</v>
      </c>
      <c r="J19" s="23">
        <v>52</v>
      </c>
      <c r="K19" s="23">
        <v>36</v>
      </c>
      <c r="L19" s="23">
        <v>16</v>
      </c>
      <c r="M19" s="23">
        <v>6</v>
      </c>
      <c r="N19" s="23">
        <v>31</v>
      </c>
      <c r="O19" s="23">
        <v>59</v>
      </c>
      <c r="P19" s="23">
        <v>78</v>
      </c>
      <c r="Q19" s="23"/>
      <c r="R19" s="23">
        <f t="shared" si="2"/>
        <v>393</v>
      </c>
      <c r="T19" s="79">
        <f t="shared" si="0"/>
        <v>-393</v>
      </c>
    </row>
    <row r="20" spans="1:20" ht="21" customHeight="1">
      <c r="A20" s="423" t="s">
        <v>161</v>
      </c>
      <c r="B20" s="424"/>
      <c r="C20" s="31" t="s">
        <v>96</v>
      </c>
      <c r="D20" s="18">
        <f>SUM(D22,D24,D26,D28)</f>
        <v>548232</v>
      </c>
      <c r="E20" s="18">
        <f aca="true" t="shared" si="3" ref="E20:Q20">SUM(E22,E24,E26,E28)</f>
        <v>19803</v>
      </c>
      <c r="F20" s="18">
        <f t="shared" si="3"/>
        <v>22327</v>
      </c>
      <c r="G20" s="18">
        <f t="shared" si="3"/>
        <v>29517</v>
      </c>
      <c r="H20" s="18">
        <f t="shared" si="3"/>
        <v>38419</v>
      </c>
      <c r="I20" s="18">
        <f t="shared" si="3"/>
        <v>33529</v>
      </c>
      <c r="J20" s="18">
        <f t="shared" si="3"/>
        <v>30991</v>
      </c>
      <c r="K20" s="18">
        <f t="shared" si="3"/>
        <v>21597</v>
      </c>
      <c r="L20" s="18">
        <f t="shared" si="3"/>
        <v>38332</v>
      </c>
      <c r="M20" s="18">
        <f t="shared" si="3"/>
        <v>61117</v>
      </c>
      <c r="N20" s="18">
        <f t="shared" si="3"/>
        <v>48842</v>
      </c>
      <c r="O20" s="18">
        <f t="shared" si="3"/>
        <v>73356</v>
      </c>
      <c r="P20" s="18">
        <f t="shared" si="3"/>
        <v>108029</v>
      </c>
      <c r="Q20" s="18">
        <f t="shared" si="3"/>
        <v>22373</v>
      </c>
      <c r="R20" s="18">
        <f t="shared" si="2"/>
        <v>548232</v>
      </c>
      <c r="T20" s="79">
        <f t="shared" si="0"/>
        <v>0</v>
      </c>
    </row>
    <row r="21" spans="1:20" ht="21" customHeight="1">
      <c r="A21" s="425"/>
      <c r="B21" s="424"/>
      <c r="C21" s="32" t="s">
        <v>97</v>
      </c>
      <c r="D21" s="23" t="s">
        <v>276</v>
      </c>
      <c r="E21" s="23">
        <f>E23+E25+E27+E29</f>
        <v>271</v>
      </c>
      <c r="F21" s="23">
        <f aca="true" t="shared" si="4" ref="F21:Q21">F23+F25+F27+F29</f>
        <v>4814</v>
      </c>
      <c r="G21" s="23">
        <f t="shared" si="4"/>
        <v>29546</v>
      </c>
      <c r="H21" s="23">
        <f t="shared" si="4"/>
        <v>28841</v>
      </c>
      <c r="I21" s="23">
        <f t="shared" si="4"/>
        <v>37912</v>
      </c>
      <c r="J21" s="23">
        <f t="shared" si="4"/>
        <v>25334</v>
      </c>
      <c r="K21" s="23">
        <f t="shared" si="4"/>
        <v>24559</v>
      </c>
      <c r="L21" s="23">
        <f t="shared" si="4"/>
        <v>52687</v>
      </c>
      <c r="M21" s="23">
        <f t="shared" si="4"/>
        <v>18664</v>
      </c>
      <c r="N21" s="23">
        <f t="shared" si="4"/>
        <v>34258</v>
      </c>
      <c r="O21" s="23">
        <f t="shared" si="4"/>
        <v>67997</v>
      </c>
      <c r="P21" s="23">
        <f t="shared" si="4"/>
        <v>102737</v>
      </c>
      <c r="Q21" s="23">
        <f t="shared" si="4"/>
        <v>109667</v>
      </c>
      <c r="R21" s="23">
        <f t="shared" si="2"/>
        <v>537287</v>
      </c>
      <c r="T21" s="79" t="e">
        <f t="shared" si="0"/>
        <v>#VALUE!</v>
      </c>
    </row>
    <row r="22" spans="1:20" ht="21" customHeight="1">
      <c r="A22" s="426"/>
      <c r="B22" s="427" t="s">
        <v>164</v>
      </c>
      <c r="C22" s="31" t="s">
        <v>96</v>
      </c>
      <c r="D22" s="18">
        <v>59</v>
      </c>
      <c r="E22" s="18">
        <v>0</v>
      </c>
      <c r="F22" s="18">
        <v>0</v>
      </c>
      <c r="G22" s="18">
        <v>3</v>
      </c>
      <c r="H22" s="18">
        <v>1</v>
      </c>
      <c r="I22" s="18">
        <v>1</v>
      </c>
      <c r="J22" s="18">
        <v>18</v>
      </c>
      <c r="K22" s="18">
        <v>0</v>
      </c>
      <c r="L22" s="18">
        <v>1</v>
      </c>
      <c r="M22" s="18">
        <v>3</v>
      </c>
      <c r="N22" s="18">
        <v>0</v>
      </c>
      <c r="O22" s="18">
        <v>0</v>
      </c>
      <c r="P22" s="18">
        <v>3</v>
      </c>
      <c r="Q22" s="18">
        <v>29</v>
      </c>
      <c r="R22" s="18">
        <f>SUM(E22:Q22)</f>
        <v>59</v>
      </c>
      <c r="T22" s="79">
        <f t="shared" si="0"/>
        <v>0</v>
      </c>
    </row>
    <row r="23" spans="1:20" ht="21" customHeight="1">
      <c r="A23" s="426"/>
      <c r="B23" s="427"/>
      <c r="C23" s="32" t="s">
        <v>97</v>
      </c>
      <c r="D23" s="23"/>
      <c r="E23" s="23"/>
      <c r="F23" s="23"/>
      <c r="G23" s="23">
        <v>4</v>
      </c>
      <c r="H23" s="23"/>
      <c r="I23" s="23">
        <v>1</v>
      </c>
      <c r="J23" s="23">
        <v>4</v>
      </c>
      <c r="K23" s="23"/>
      <c r="L23" s="23">
        <v>4</v>
      </c>
      <c r="M23" s="23"/>
      <c r="N23" s="23"/>
      <c r="O23" s="23">
        <v>3</v>
      </c>
      <c r="P23" s="23"/>
      <c r="Q23" s="23"/>
      <c r="R23" s="23">
        <f t="shared" si="2"/>
        <v>16</v>
      </c>
      <c r="T23" s="79">
        <f t="shared" si="0"/>
        <v>-16</v>
      </c>
    </row>
    <row r="24" spans="1:20" ht="21" customHeight="1">
      <c r="A24" s="428"/>
      <c r="B24" s="427" t="s">
        <v>166</v>
      </c>
      <c r="C24" s="31" t="s">
        <v>96</v>
      </c>
      <c r="D24" s="18">
        <v>530345</v>
      </c>
      <c r="E24" s="18">
        <v>19545</v>
      </c>
      <c r="F24" s="18">
        <v>22327</v>
      </c>
      <c r="G24" s="18">
        <v>20682</v>
      </c>
      <c r="H24" s="18">
        <v>38418</v>
      </c>
      <c r="I24" s="18">
        <v>33528</v>
      </c>
      <c r="J24" s="18">
        <v>30328</v>
      </c>
      <c r="K24" s="18">
        <v>21597</v>
      </c>
      <c r="L24" s="18">
        <v>38331</v>
      </c>
      <c r="M24" s="18">
        <v>61114</v>
      </c>
      <c r="N24" s="18">
        <v>46154</v>
      </c>
      <c r="O24" s="18">
        <v>73356</v>
      </c>
      <c r="P24" s="18">
        <v>102621</v>
      </c>
      <c r="Q24" s="18">
        <v>22344</v>
      </c>
      <c r="R24" s="18">
        <f>SUM(E24:Q24)</f>
        <v>530345</v>
      </c>
      <c r="T24" s="79">
        <f t="shared" si="0"/>
        <v>0</v>
      </c>
    </row>
    <row r="25" spans="1:20" ht="21" customHeight="1">
      <c r="A25" s="428"/>
      <c r="B25" s="427"/>
      <c r="C25" s="32" t="s">
        <v>97</v>
      </c>
      <c r="D25" s="23"/>
      <c r="E25" s="23">
        <v>265</v>
      </c>
      <c r="F25" s="23">
        <v>4811</v>
      </c>
      <c r="G25" s="23">
        <v>29482</v>
      </c>
      <c r="H25" s="23">
        <v>28798</v>
      </c>
      <c r="I25" s="23">
        <v>37611</v>
      </c>
      <c r="J25" s="23">
        <v>25287</v>
      </c>
      <c r="K25" s="23">
        <v>24517</v>
      </c>
      <c r="L25" s="23">
        <v>52640</v>
      </c>
      <c r="M25" s="23">
        <v>18606</v>
      </c>
      <c r="N25" s="23">
        <v>33199</v>
      </c>
      <c r="O25" s="23">
        <v>67769</v>
      </c>
      <c r="P25" s="23">
        <v>102381</v>
      </c>
      <c r="Q25" s="23">
        <v>95699</v>
      </c>
      <c r="R25" s="23">
        <f t="shared" si="2"/>
        <v>521065</v>
      </c>
      <c r="T25" s="79">
        <f t="shared" si="0"/>
        <v>-521065</v>
      </c>
    </row>
    <row r="26" spans="1:20" ht="21" customHeight="1">
      <c r="A26" s="426"/>
      <c r="B26" s="427" t="s">
        <v>167</v>
      </c>
      <c r="C26" s="31" t="s">
        <v>96</v>
      </c>
      <c r="D26" s="18">
        <v>17481</v>
      </c>
      <c r="E26" s="18">
        <v>0</v>
      </c>
      <c r="F26" s="18">
        <v>0</v>
      </c>
      <c r="G26" s="18">
        <v>8832</v>
      </c>
      <c r="H26" s="18">
        <v>0</v>
      </c>
      <c r="I26" s="18">
        <v>0</v>
      </c>
      <c r="J26" s="18">
        <v>645</v>
      </c>
      <c r="K26" s="18">
        <v>0</v>
      </c>
      <c r="L26" s="18">
        <v>0</v>
      </c>
      <c r="M26" s="18">
        <v>0</v>
      </c>
      <c r="N26" s="18">
        <v>2688</v>
      </c>
      <c r="O26" s="18">
        <v>0</v>
      </c>
      <c r="P26" s="18">
        <v>5316</v>
      </c>
      <c r="Q26" s="18">
        <v>0</v>
      </c>
      <c r="R26" s="18">
        <f>SUM(E26:Q26)</f>
        <v>17481</v>
      </c>
      <c r="T26" s="79">
        <f t="shared" si="0"/>
        <v>0</v>
      </c>
    </row>
    <row r="27" spans="1:20" ht="21" customHeight="1">
      <c r="A27" s="426"/>
      <c r="B27" s="427"/>
      <c r="C27" s="32" t="s">
        <v>97</v>
      </c>
      <c r="D27" s="23"/>
      <c r="E27" s="23"/>
      <c r="F27" s="23"/>
      <c r="G27" s="23">
        <v>60</v>
      </c>
      <c r="H27" s="23">
        <v>43</v>
      </c>
      <c r="I27" s="23">
        <v>41</v>
      </c>
      <c r="J27" s="23">
        <v>43</v>
      </c>
      <c r="K27" s="23">
        <v>42</v>
      </c>
      <c r="L27" s="23">
        <v>43</v>
      </c>
      <c r="M27" s="23">
        <v>58</v>
      </c>
      <c r="N27" s="23">
        <v>1059</v>
      </c>
      <c r="O27" s="23">
        <v>225</v>
      </c>
      <c r="P27" s="23">
        <v>356</v>
      </c>
      <c r="Q27" s="23">
        <v>13968</v>
      </c>
      <c r="R27" s="23">
        <f t="shared" si="2"/>
        <v>15938</v>
      </c>
      <c r="T27" s="79">
        <f t="shared" si="0"/>
        <v>-15938</v>
      </c>
    </row>
    <row r="28" spans="1:20" ht="21" customHeight="1">
      <c r="A28" s="428"/>
      <c r="B28" s="427" t="s">
        <v>144</v>
      </c>
      <c r="C28" s="31" t="s">
        <v>96</v>
      </c>
      <c r="D28" s="18">
        <v>347</v>
      </c>
      <c r="E28" s="18">
        <v>258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89</v>
      </c>
      <c r="Q28" s="18">
        <v>0</v>
      </c>
      <c r="R28" s="18">
        <f>SUM(E28:Q28)</f>
        <v>347</v>
      </c>
      <c r="T28" s="79">
        <f t="shared" si="0"/>
        <v>0</v>
      </c>
    </row>
    <row r="29" spans="1:20" ht="21" customHeight="1">
      <c r="A29" s="429"/>
      <c r="B29" s="427"/>
      <c r="C29" s="32" t="s">
        <v>97</v>
      </c>
      <c r="D29" s="23"/>
      <c r="E29" s="23">
        <v>6</v>
      </c>
      <c r="F29" s="23">
        <v>3</v>
      </c>
      <c r="G29" s="23"/>
      <c r="H29" s="23"/>
      <c r="I29" s="23">
        <v>259</v>
      </c>
      <c r="J29" s="23"/>
      <c r="K29" s="23"/>
      <c r="L29" s="23"/>
      <c r="M29" s="23"/>
      <c r="N29" s="23"/>
      <c r="O29" s="23"/>
      <c r="P29" s="23"/>
      <c r="Q29" s="23"/>
      <c r="R29" s="23">
        <f t="shared" si="2"/>
        <v>268</v>
      </c>
      <c r="T29" s="79">
        <f t="shared" si="0"/>
        <v>-268</v>
      </c>
    </row>
    <row r="30" spans="1:20" ht="21" customHeight="1">
      <c r="A30" s="442" t="s">
        <v>162</v>
      </c>
      <c r="B30" s="443"/>
      <c r="C30" s="31" t="s">
        <v>96</v>
      </c>
      <c r="D30" s="18">
        <f>SUM(D32,D34,D36,D38,D40,D42)</f>
        <v>2544925</v>
      </c>
      <c r="E30" s="18">
        <f aca="true" t="shared" si="5" ref="E30:Q31">SUM(E32,E34,E36,E38,E40,E42)</f>
        <v>19502</v>
      </c>
      <c r="F30" s="18">
        <f t="shared" si="5"/>
        <v>99176.91</v>
      </c>
      <c r="G30" s="18">
        <f t="shared" si="5"/>
        <v>144672.91</v>
      </c>
      <c r="H30" s="18">
        <f t="shared" si="5"/>
        <v>227385.91</v>
      </c>
      <c r="I30" s="18">
        <f t="shared" si="5"/>
        <v>110883.285</v>
      </c>
      <c r="J30" s="18">
        <f t="shared" si="5"/>
        <v>193670.91</v>
      </c>
      <c r="K30" s="18">
        <f t="shared" si="5"/>
        <v>233687.91</v>
      </c>
      <c r="L30" s="18">
        <f t="shared" si="5"/>
        <v>143610.41</v>
      </c>
      <c r="M30" s="18">
        <f>SUM(M32,M34,M36,M38,M40,M42)</f>
        <v>147101.535</v>
      </c>
      <c r="N30" s="18">
        <f t="shared" si="5"/>
        <v>431959.41</v>
      </c>
      <c r="O30" s="18">
        <f t="shared" si="5"/>
        <v>217397.99</v>
      </c>
      <c r="P30" s="18">
        <f t="shared" si="5"/>
        <v>274770.91000000003</v>
      </c>
      <c r="Q30" s="18">
        <f t="shared" si="5"/>
        <v>301104.91000000003</v>
      </c>
      <c r="R30" s="18">
        <f t="shared" si="2"/>
        <v>2544925</v>
      </c>
      <c r="T30" s="79">
        <f t="shared" si="0"/>
        <v>0</v>
      </c>
    </row>
    <row r="31" spans="1:20" ht="21" customHeight="1">
      <c r="A31" s="444"/>
      <c r="B31" s="445"/>
      <c r="C31" s="32" t="s">
        <v>97</v>
      </c>
      <c r="D31" s="23" t="s">
        <v>276</v>
      </c>
      <c r="E31" s="23">
        <f t="shared" si="5"/>
        <v>9544</v>
      </c>
      <c r="F31" s="23">
        <f t="shared" si="5"/>
        <v>49320</v>
      </c>
      <c r="G31" s="23">
        <f t="shared" si="5"/>
        <v>110183</v>
      </c>
      <c r="H31" s="23">
        <f t="shared" si="5"/>
        <v>281672</v>
      </c>
      <c r="I31" s="23">
        <f t="shared" si="5"/>
        <v>96874</v>
      </c>
      <c r="J31" s="23">
        <f t="shared" si="5"/>
        <v>193634</v>
      </c>
      <c r="K31" s="23">
        <f t="shared" si="5"/>
        <v>170241</v>
      </c>
      <c r="L31" s="23">
        <f t="shared" si="5"/>
        <v>196304</v>
      </c>
      <c r="M31" s="23">
        <f t="shared" si="5"/>
        <v>131217</v>
      </c>
      <c r="N31" s="23">
        <f t="shared" si="5"/>
        <v>194334</v>
      </c>
      <c r="O31" s="23">
        <f t="shared" si="5"/>
        <v>129805</v>
      </c>
      <c r="P31" s="23">
        <f t="shared" si="5"/>
        <v>364999</v>
      </c>
      <c r="Q31" s="23">
        <f t="shared" si="5"/>
        <v>653479</v>
      </c>
      <c r="R31" s="23">
        <f t="shared" si="2"/>
        <v>2581606</v>
      </c>
      <c r="T31" s="79" t="e">
        <f t="shared" si="0"/>
        <v>#VALUE!</v>
      </c>
    </row>
    <row r="32" spans="1:20" ht="21" customHeight="1">
      <c r="A32" s="426"/>
      <c r="B32" s="427" t="s">
        <v>164</v>
      </c>
      <c r="C32" s="31" t="s">
        <v>96</v>
      </c>
      <c r="D32" s="18">
        <v>3057</v>
      </c>
      <c r="E32" s="18">
        <v>0</v>
      </c>
      <c r="F32" s="18">
        <v>0</v>
      </c>
      <c r="G32" s="18">
        <v>639</v>
      </c>
      <c r="H32" s="18">
        <v>101</v>
      </c>
      <c r="I32" s="18">
        <v>67</v>
      </c>
      <c r="J32" s="18">
        <v>67</v>
      </c>
      <c r="K32" s="18">
        <v>468</v>
      </c>
      <c r="L32" s="18">
        <v>67</v>
      </c>
      <c r="M32" s="18">
        <v>275</v>
      </c>
      <c r="N32" s="18">
        <v>68</v>
      </c>
      <c r="O32" s="18">
        <v>67</v>
      </c>
      <c r="P32" s="18">
        <v>1031</v>
      </c>
      <c r="Q32" s="18">
        <v>207</v>
      </c>
      <c r="R32" s="18">
        <f>SUM(E32:Q32)</f>
        <v>3057</v>
      </c>
      <c r="T32" s="79">
        <f t="shared" si="0"/>
        <v>0</v>
      </c>
    </row>
    <row r="33" spans="1:20" ht="21" customHeight="1">
      <c r="A33" s="426"/>
      <c r="B33" s="427"/>
      <c r="C33" s="32" t="s">
        <v>97</v>
      </c>
      <c r="D33" s="23"/>
      <c r="E33" s="23"/>
      <c r="F33" s="23"/>
      <c r="G33" s="23"/>
      <c r="H33" s="23">
        <v>165</v>
      </c>
      <c r="I33" s="23">
        <v>261</v>
      </c>
      <c r="J33" s="23">
        <v>58</v>
      </c>
      <c r="K33" s="23">
        <v>174</v>
      </c>
      <c r="L33" s="23"/>
      <c r="M33" s="23">
        <v>129</v>
      </c>
      <c r="N33" s="23">
        <v>64</v>
      </c>
      <c r="O33" s="23">
        <v>72</v>
      </c>
      <c r="P33" s="23">
        <v>1</v>
      </c>
      <c r="Q33" s="23">
        <v>1093</v>
      </c>
      <c r="R33" s="23">
        <f t="shared" si="2"/>
        <v>2017</v>
      </c>
      <c r="T33" s="79">
        <f t="shared" si="0"/>
        <v>-2017</v>
      </c>
    </row>
    <row r="34" spans="1:20" ht="21" customHeight="1">
      <c r="A34" s="428"/>
      <c r="B34" s="427" t="s">
        <v>166</v>
      </c>
      <c r="C34" s="31" t="s">
        <v>96</v>
      </c>
      <c r="D34" s="18">
        <v>2326960</v>
      </c>
      <c r="E34" s="18">
        <v>11206</v>
      </c>
      <c r="F34" s="18">
        <v>82907.91</v>
      </c>
      <c r="G34" s="18">
        <v>127764.91</v>
      </c>
      <c r="H34" s="18">
        <v>211015.91</v>
      </c>
      <c r="I34" s="18">
        <v>94548.285</v>
      </c>
      <c r="J34" s="18">
        <v>170633.91</v>
      </c>
      <c r="K34" s="18">
        <v>216949.91</v>
      </c>
      <c r="L34" s="18">
        <v>127273.41</v>
      </c>
      <c r="M34" s="18">
        <v>126149.535</v>
      </c>
      <c r="N34" s="18">
        <v>415624.41</v>
      </c>
      <c r="O34" s="18">
        <v>201063.99</v>
      </c>
      <c r="P34" s="18">
        <v>257190.91</v>
      </c>
      <c r="Q34" s="18">
        <v>284630.91000000003</v>
      </c>
      <c r="R34" s="18">
        <f>SUM(E34:Q34)</f>
        <v>2326960</v>
      </c>
      <c r="T34" s="79">
        <f t="shared" si="0"/>
        <v>0</v>
      </c>
    </row>
    <row r="35" spans="1:20" ht="21" customHeight="1">
      <c r="A35" s="428"/>
      <c r="B35" s="427"/>
      <c r="C35" s="32" t="s">
        <v>97</v>
      </c>
      <c r="D35" s="23"/>
      <c r="E35" s="23">
        <v>1836</v>
      </c>
      <c r="F35" s="23">
        <v>35024</v>
      </c>
      <c r="G35" s="23">
        <v>93277</v>
      </c>
      <c r="H35" s="23">
        <v>263863</v>
      </c>
      <c r="I35" s="23">
        <v>80284</v>
      </c>
      <c r="J35" s="23">
        <v>178353</v>
      </c>
      <c r="K35" s="23">
        <v>156900</v>
      </c>
      <c r="L35" s="23">
        <v>189598</v>
      </c>
      <c r="M35" s="23">
        <v>103406</v>
      </c>
      <c r="N35" s="23">
        <v>180180</v>
      </c>
      <c r="O35" s="23">
        <v>113222</v>
      </c>
      <c r="P35" s="23">
        <v>346180</v>
      </c>
      <c r="Q35" s="23">
        <v>629645</v>
      </c>
      <c r="R35" s="23">
        <f t="shared" si="2"/>
        <v>2371768</v>
      </c>
      <c r="T35" s="79">
        <f t="shared" si="0"/>
        <v>-2371768</v>
      </c>
    </row>
    <row r="36" spans="1:20" ht="21" customHeight="1">
      <c r="A36" s="428"/>
      <c r="B36" s="427" t="s">
        <v>102</v>
      </c>
      <c r="C36" s="31" t="s">
        <v>96</v>
      </c>
      <c r="D36" s="18">
        <v>81211</v>
      </c>
      <c r="E36" s="18">
        <v>0</v>
      </c>
      <c r="F36" s="18">
        <v>6768</v>
      </c>
      <c r="G36" s="18">
        <v>6768</v>
      </c>
      <c r="H36" s="18">
        <v>6768</v>
      </c>
      <c r="I36" s="18">
        <v>6767</v>
      </c>
      <c r="J36" s="18">
        <v>6768</v>
      </c>
      <c r="K36" s="18">
        <v>6768</v>
      </c>
      <c r="L36" s="18">
        <v>6768</v>
      </c>
      <c r="M36" s="18">
        <v>6768</v>
      </c>
      <c r="N36" s="18">
        <v>6767</v>
      </c>
      <c r="O36" s="18">
        <v>6767</v>
      </c>
      <c r="P36" s="18">
        <v>6767</v>
      </c>
      <c r="Q36" s="18">
        <v>6767</v>
      </c>
      <c r="R36" s="18">
        <f>SUM(E36:Q36)</f>
        <v>81211</v>
      </c>
      <c r="T36" s="79">
        <f t="shared" si="0"/>
        <v>0</v>
      </c>
    </row>
    <row r="37" spans="1:20" ht="21" customHeight="1">
      <c r="A37" s="428"/>
      <c r="B37" s="427"/>
      <c r="C37" s="32" t="s">
        <v>97</v>
      </c>
      <c r="D37" s="23"/>
      <c r="E37" s="23"/>
      <c r="F37" s="23">
        <v>5100</v>
      </c>
      <c r="G37" s="23">
        <v>7509</v>
      </c>
      <c r="H37" s="23">
        <v>8456</v>
      </c>
      <c r="I37" s="23">
        <v>6567</v>
      </c>
      <c r="J37" s="23">
        <v>6042</v>
      </c>
      <c r="K37" s="23">
        <v>4629</v>
      </c>
      <c r="L37" s="23">
        <v>4697</v>
      </c>
      <c r="M37" s="23">
        <v>10697</v>
      </c>
      <c r="N37" s="23">
        <v>4841</v>
      </c>
      <c r="O37" s="23">
        <v>7222</v>
      </c>
      <c r="P37" s="23">
        <v>6455</v>
      </c>
      <c r="Q37" s="23">
        <v>6257</v>
      </c>
      <c r="R37" s="23">
        <f t="shared" si="2"/>
        <v>78472</v>
      </c>
      <c r="T37" s="79">
        <f t="shared" si="0"/>
        <v>-78472</v>
      </c>
    </row>
    <row r="38" spans="1:20" ht="21" customHeight="1">
      <c r="A38" s="428"/>
      <c r="B38" s="427" t="s">
        <v>167</v>
      </c>
      <c r="C38" s="31" t="s">
        <v>96</v>
      </c>
      <c r="D38" s="18">
        <v>11108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6700</v>
      </c>
      <c r="K38" s="18">
        <v>0</v>
      </c>
      <c r="L38" s="18">
        <v>0</v>
      </c>
      <c r="M38" s="18">
        <v>4408</v>
      </c>
      <c r="N38" s="18">
        <v>0</v>
      </c>
      <c r="O38" s="18">
        <v>0</v>
      </c>
      <c r="P38" s="18">
        <v>0</v>
      </c>
      <c r="Q38" s="18">
        <v>0</v>
      </c>
      <c r="R38" s="18">
        <f>SUM(E38:Q38)</f>
        <v>11108</v>
      </c>
      <c r="T38" s="79">
        <f t="shared" si="0"/>
        <v>0</v>
      </c>
    </row>
    <row r="39" spans="1:20" ht="21" customHeight="1">
      <c r="A39" s="428"/>
      <c r="B39" s="427"/>
      <c r="C39" s="32" t="s">
        <v>97</v>
      </c>
      <c r="D39" s="23"/>
      <c r="E39" s="23"/>
      <c r="F39" s="23"/>
      <c r="G39" s="23"/>
      <c r="H39" s="23"/>
      <c r="I39" s="23">
        <v>499</v>
      </c>
      <c r="J39" s="23"/>
      <c r="K39" s="23"/>
      <c r="L39" s="23"/>
      <c r="M39" s="23"/>
      <c r="N39" s="23">
        <v>140</v>
      </c>
      <c r="O39" s="23"/>
      <c r="P39" s="23">
        <v>3087</v>
      </c>
      <c r="Q39" s="23">
        <v>7360</v>
      </c>
      <c r="R39" s="23">
        <f t="shared" si="2"/>
        <v>11086</v>
      </c>
      <c r="T39" s="79">
        <f t="shared" si="0"/>
        <v>-11086</v>
      </c>
    </row>
    <row r="40" spans="1:20" ht="21" customHeight="1">
      <c r="A40" s="428"/>
      <c r="B40" s="427" t="s">
        <v>103</v>
      </c>
      <c r="C40" s="31" t="s">
        <v>96</v>
      </c>
      <c r="D40" s="18">
        <v>114011</v>
      </c>
      <c r="E40" s="18">
        <v>0</v>
      </c>
      <c r="F40" s="18">
        <v>9501</v>
      </c>
      <c r="G40" s="18">
        <v>9501</v>
      </c>
      <c r="H40" s="18">
        <v>9501</v>
      </c>
      <c r="I40" s="18">
        <v>9501</v>
      </c>
      <c r="J40" s="18">
        <v>9502</v>
      </c>
      <c r="K40" s="18">
        <v>9502</v>
      </c>
      <c r="L40" s="18">
        <v>9502</v>
      </c>
      <c r="M40" s="18">
        <v>9501</v>
      </c>
      <c r="N40" s="18">
        <v>9500</v>
      </c>
      <c r="O40" s="18">
        <v>9500</v>
      </c>
      <c r="P40" s="18">
        <v>9500</v>
      </c>
      <c r="Q40" s="18">
        <v>9500</v>
      </c>
      <c r="R40" s="18">
        <f>SUM(E40:Q40)</f>
        <v>114011</v>
      </c>
      <c r="T40" s="79">
        <f t="shared" si="0"/>
        <v>0</v>
      </c>
    </row>
    <row r="41" spans="1:20" ht="21" customHeight="1">
      <c r="A41" s="428"/>
      <c r="B41" s="427"/>
      <c r="C41" s="32" t="s">
        <v>97</v>
      </c>
      <c r="D41" s="23"/>
      <c r="E41" s="23"/>
      <c r="F41" s="23">
        <v>9137</v>
      </c>
      <c r="G41" s="23">
        <v>9370</v>
      </c>
      <c r="H41" s="23">
        <v>9175</v>
      </c>
      <c r="I41" s="23">
        <v>9254</v>
      </c>
      <c r="J41" s="23">
        <v>9181</v>
      </c>
      <c r="K41" s="23">
        <v>8538</v>
      </c>
      <c r="L41" s="23">
        <v>2008</v>
      </c>
      <c r="M41" s="23">
        <v>16983</v>
      </c>
      <c r="N41" s="23">
        <v>9104</v>
      </c>
      <c r="O41" s="23">
        <v>9241</v>
      </c>
      <c r="P41" s="23">
        <v>9247</v>
      </c>
      <c r="Q41" s="23">
        <v>9100</v>
      </c>
      <c r="R41" s="23">
        <f t="shared" si="2"/>
        <v>110338</v>
      </c>
      <c r="T41" s="79">
        <f t="shared" si="0"/>
        <v>-110338</v>
      </c>
    </row>
    <row r="42" spans="1:20" ht="21" customHeight="1">
      <c r="A42" s="426"/>
      <c r="B42" s="427" t="s">
        <v>144</v>
      </c>
      <c r="C42" s="31" t="s">
        <v>96</v>
      </c>
      <c r="D42" s="18">
        <v>8578</v>
      </c>
      <c r="E42" s="18">
        <v>8296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282</v>
      </c>
      <c r="Q42" s="18">
        <v>0</v>
      </c>
      <c r="R42" s="18">
        <f>SUM(E42:Q42)</f>
        <v>8578</v>
      </c>
      <c r="T42" s="79">
        <f t="shared" si="0"/>
        <v>0</v>
      </c>
    </row>
    <row r="43" spans="1:20" ht="21" customHeight="1">
      <c r="A43" s="620"/>
      <c r="B43" s="427"/>
      <c r="C43" s="32" t="s">
        <v>97</v>
      </c>
      <c r="D43" s="23"/>
      <c r="E43" s="23">
        <v>7708</v>
      </c>
      <c r="F43" s="23">
        <v>59</v>
      </c>
      <c r="G43" s="23">
        <v>27</v>
      </c>
      <c r="H43" s="23">
        <v>13</v>
      </c>
      <c r="I43" s="23">
        <v>9</v>
      </c>
      <c r="J43" s="23"/>
      <c r="K43" s="23"/>
      <c r="L43" s="23">
        <v>1</v>
      </c>
      <c r="M43" s="23">
        <v>2</v>
      </c>
      <c r="N43" s="23">
        <v>5</v>
      </c>
      <c r="O43" s="23">
        <v>48</v>
      </c>
      <c r="P43" s="23">
        <v>29</v>
      </c>
      <c r="Q43" s="23">
        <v>24</v>
      </c>
      <c r="R43" s="23">
        <f t="shared" si="2"/>
        <v>7925</v>
      </c>
      <c r="T43" s="79">
        <f t="shared" si="0"/>
        <v>-7925</v>
      </c>
    </row>
    <row r="44" spans="1:20" ht="21" customHeight="1">
      <c r="A44" s="442" t="s">
        <v>163</v>
      </c>
      <c r="B44" s="443"/>
      <c r="C44" s="31" t="s">
        <v>96</v>
      </c>
      <c r="D44" s="18">
        <f>SUM(D46,D48)</f>
        <v>105768</v>
      </c>
      <c r="E44" s="18">
        <f aca="true" t="shared" si="6" ref="E44:Q44">SUM(E46,E48)</f>
        <v>10</v>
      </c>
      <c r="F44" s="18">
        <f t="shared" si="6"/>
        <v>525</v>
      </c>
      <c r="G44" s="18">
        <f t="shared" si="6"/>
        <v>2535</v>
      </c>
      <c r="H44" s="18">
        <f t="shared" si="6"/>
        <v>7660</v>
      </c>
      <c r="I44" s="18">
        <f t="shared" si="6"/>
        <v>5987</v>
      </c>
      <c r="J44" s="18">
        <f t="shared" si="6"/>
        <v>3307</v>
      </c>
      <c r="K44" s="18">
        <f t="shared" si="6"/>
        <v>6814</v>
      </c>
      <c r="L44" s="18">
        <f t="shared" si="6"/>
        <v>7182</v>
      </c>
      <c r="M44" s="18">
        <f>SUM(M46,M48)</f>
        <v>14941</v>
      </c>
      <c r="N44" s="18">
        <f t="shared" si="6"/>
        <v>16924</v>
      </c>
      <c r="O44" s="18">
        <f t="shared" si="6"/>
        <v>16058</v>
      </c>
      <c r="P44" s="18">
        <f t="shared" si="6"/>
        <v>8775</v>
      </c>
      <c r="Q44" s="18">
        <f t="shared" si="6"/>
        <v>15050</v>
      </c>
      <c r="R44" s="18">
        <f t="shared" si="2"/>
        <v>105768</v>
      </c>
      <c r="T44" s="79">
        <f t="shared" si="0"/>
        <v>0</v>
      </c>
    </row>
    <row r="45" spans="1:20" ht="21" customHeight="1">
      <c r="A45" s="444"/>
      <c r="B45" s="445"/>
      <c r="C45" s="32" t="s">
        <v>97</v>
      </c>
      <c r="D45" s="23"/>
      <c r="E45" s="23">
        <f>E47+E49</f>
        <v>4</v>
      </c>
      <c r="F45" s="23">
        <f aca="true" t="shared" si="7" ref="F45:Q45">F47+F49</f>
        <v>452</v>
      </c>
      <c r="G45" s="23">
        <f t="shared" si="7"/>
        <v>2536</v>
      </c>
      <c r="H45" s="23">
        <f t="shared" si="7"/>
        <v>8440</v>
      </c>
      <c r="I45" s="23">
        <f t="shared" si="7"/>
        <v>11118</v>
      </c>
      <c r="J45" s="23">
        <f t="shared" si="7"/>
        <v>1830</v>
      </c>
      <c r="K45" s="23">
        <f t="shared" si="7"/>
        <v>9664</v>
      </c>
      <c r="L45" s="23">
        <f t="shared" si="7"/>
        <v>10150</v>
      </c>
      <c r="M45" s="23">
        <f t="shared" si="7"/>
        <v>3792</v>
      </c>
      <c r="N45" s="23">
        <f t="shared" si="7"/>
        <v>6909</v>
      </c>
      <c r="O45" s="23">
        <f t="shared" si="7"/>
        <v>6558</v>
      </c>
      <c r="P45" s="23">
        <f t="shared" si="7"/>
        <v>22022</v>
      </c>
      <c r="Q45" s="23">
        <f t="shared" si="7"/>
        <v>16466</v>
      </c>
      <c r="R45" s="23">
        <f t="shared" si="2"/>
        <v>99941</v>
      </c>
      <c r="T45" s="79">
        <f t="shared" si="0"/>
        <v>-99941</v>
      </c>
    </row>
    <row r="46" spans="1:20" ht="21" customHeight="1">
      <c r="A46" s="426"/>
      <c r="B46" s="446" t="s">
        <v>168</v>
      </c>
      <c r="C46" s="31" t="s">
        <v>96</v>
      </c>
      <c r="D46" s="18">
        <v>105758</v>
      </c>
      <c r="E46" s="18">
        <v>0</v>
      </c>
      <c r="F46" s="18">
        <v>525</v>
      </c>
      <c r="G46" s="18">
        <v>2535</v>
      </c>
      <c r="H46" s="18">
        <v>7660</v>
      </c>
      <c r="I46" s="18">
        <v>5987</v>
      </c>
      <c r="J46" s="18">
        <v>3307</v>
      </c>
      <c r="K46" s="18">
        <v>6814</v>
      </c>
      <c r="L46" s="18">
        <v>7182</v>
      </c>
      <c r="M46" s="18">
        <v>14941</v>
      </c>
      <c r="N46" s="18">
        <v>16924</v>
      </c>
      <c r="O46" s="18">
        <v>16058</v>
      </c>
      <c r="P46" s="18">
        <v>8775</v>
      </c>
      <c r="Q46" s="18">
        <v>15050</v>
      </c>
      <c r="R46" s="18">
        <f>SUM(E46:Q46)</f>
        <v>105758</v>
      </c>
      <c r="T46" s="79">
        <f t="shared" si="0"/>
        <v>0</v>
      </c>
    </row>
    <row r="47" spans="1:20" ht="21" customHeight="1">
      <c r="A47" s="426"/>
      <c r="B47" s="447"/>
      <c r="C47" s="32" t="s">
        <v>97</v>
      </c>
      <c r="D47" s="23"/>
      <c r="E47" s="23">
        <v>1</v>
      </c>
      <c r="F47" s="23">
        <v>452</v>
      </c>
      <c r="G47" s="23">
        <v>2536</v>
      </c>
      <c r="H47" s="23">
        <v>8440</v>
      </c>
      <c r="I47" s="23">
        <v>11118</v>
      </c>
      <c r="J47" s="23">
        <v>1830</v>
      </c>
      <c r="K47" s="23">
        <v>9664</v>
      </c>
      <c r="L47" s="23">
        <v>10150</v>
      </c>
      <c r="M47" s="23">
        <v>3792</v>
      </c>
      <c r="N47" s="23">
        <v>6909</v>
      </c>
      <c r="O47" s="23">
        <v>6558</v>
      </c>
      <c r="P47" s="23">
        <v>22019</v>
      </c>
      <c r="Q47" s="23">
        <v>16466</v>
      </c>
      <c r="R47" s="23">
        <f t="shared" si="2"/>
        <v>99935</v>
      </c>
      <c r="T47" s="79">
        <f t="shared" si="0"/>
        <v>-99935</v>
      </c>
    </row>
    <row r="48" spans="1:20" ht="21" customHeight="1">
      <c r="A48" s="272"/>
      <c r="B48" s="619" t="s">
        <v>143</v>
      </c>
      <c r="C48" s="8" t="s">
        <v>0</v>
      </c>
      <c r="D48" s="18">
        <v>10</v>
      </c>
      <c r="E48" s="18">
        <v>10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f t="shared" si="2"/>
        <v>10</v>
      </c>
      <c r="T48" s="79">
        <f t="shared" si="0"/>
        <v>0</v>
      </c>
    </row>
    <row r="49" spans="1:20" ht="21" customHeight="1">
      <c r="A49" s="34"/>
      <c r="B49" s="619"/>
      <c r="C49" s="10" t="s">
        <v>14</v>
      </c>
      <c r="D49" s="23"/>
      <c r="E49" s="23">
        <v>3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3</v>
      </c>
      <c r="Q49" s="23"/>
      <c r="R49" s="23">
        <f t="shared" si="2"/>
        <v>6</v>
      </c>
      <c r="T49" s="79">
        <f t="shared" si="0"/>
        <v>-6</v>
      </c>
    </row>
    <row r="50" spans="1:20" ht="21" customHeight="1">
      <c r="A50" s="442" t="s">
        <v>292</v>
      </c>
      <c r="B50" s="443"/>
      <c r="C50" s="31" t="s">
        <v>96</v>
      </c>
      <c r="D50" s="18">
        <f>SUM(D52)</f>
        <v>4833190</v>
      </c>
      <c r="E50" s="18">
        <f aca="true" t="shared" si="8" ref="E50:Q50">SUM(E52)</f>
        <v>251700</v>
      </c>
      <c r="F50" s="18">
        <f t="shared" si="8"/>
        <v>138385</v>
      </c>
      <c r="G50" s="18">
        <f t="shared" si="8"/>
        <v>140000</v>
      </c>
      <c r="H50" s="18">
        <f t="shared" si="8"/>
        <v>50000</v>
      </c>
      <c r="I50" s="18">
        <f t="shared" si="8"/>
        <v>70000</v>
      </c>
      <c r="J50" s="18">
        <f t="shared" si="8"/>
        <v>193960</v>
      </c>
      <c r="K50" s="18">
        <f t="shared" si="8"/>
        <v>227852</v>
      </c>
      <c r="L50" s="18">
        <f t="shared" si="8"/>
        <v>316081</v>
      </c>
      <c r="M50" s="18">
        <f t="shared" si="8"/>
        <v>380237</v>
      </c>
      <c r="N50" s="18">
        <f t="shared" si="8"/>
        <v>563741</v>
      </c>
      <c r="O50" s="18">
        <f t="shared" si="8"/>
        <v>2220548</v>
      </c>
      <c r="P50" s="18">
        <f t="shared" si="8"/>
        <v>280686</v>
      </c>
      <c r="Q50" s="18">
        <f t="shared" si="8"/>
        <v>0</v>
      </c>
      <c r="R50" s="18">
        <f t="shared" si="2"/>
        <v>4833190</v>
      </c>
      <c r="T50" s="79">
        <f>D50-R50</f>
        <v>0</v>
      </c>
    </row>
    <row r="51" spans="1:20" ht="21" customHeight="1">
      <c r="A51" s="444"/>
      <c r="B51" s="445"/>
      <c r="C51" s="32" t="s">
        <v>97</v>
      </c>
      <c r="D51" s="23"/>
      <c r="E51" s="23">
        <f aca="true" t="shared" si="9" ref="E51:Q51">SUM(E53)</f>
        <v>0</v>
      </c>
      <c r="F51" s="23">
        <f t="shared" si="9"/>
        <v>0</v>
      </c>
      <c r="G51" s="23">
        <f t="shared" si="9"/>
        <v>0</v>
      </c>
      <c r="H51" s="23">
        <f t="shared" si="9"/>
        <v>191061</v>
      </c>
      <c r="I51" s="23">
        <f t="shared" si="9"/>
        <v>29015</v>
      </c>
      <c r="J51" s="23">
        <f t="shared" si="9"/>
        <v>84480</v>
      </c>
      <c r="K51" s="23">
        <f t="shared" si="9"/>
        <v>22816</v>
      </c>
      <c r="L51" s="23">
        <f t="shared" si="9"/>
        <v>205477</v>
      </c>
      <c r="M51" s="23">
        <f t="shared" si="9"/>
        <v>226747</v>
      </c>
      <c r="N51" s="23">
        <f t="shared" si="9"/>
        <v>126751</v>
      </c>
      <c r="O51" s="23">
        <f t="shared" si="9"/>
        <v>1644740</v>
      </c>
      <c r="P51" s="23">
        <f t="shared" si="9"/>
        <v>595065</v>
      </c>
      <c r="Q51" s="23">
        <f t="shared" si="9"/>
        <v>339398</v>
      </c>
      <c r="R51" s="23">
        <f t="shared" si="2"/>
        <v>3465550</v>
      </c>
      <c r="T51" s="79">
        <f>D51-R51</f>
        <v>-3465550</v>
      </c>
    </row>
    <row r="52" spans="1:20" ht="21" customHeight="1">
      <c r="A52" s="620"/>
      <c r="B52" s="446" t="s">
        <v>293</v>
      </c>
      <c r="C52" s="31" t="s">
        <v>96</v>
      </c>
      <c r="D52" s="18">
        <v>4833190</v>
      </c>
      <c r="E52" s="18">
        <v>251700</v>
      </c>
      <c r="F52" s="18">
        <v>138385</v>
      </c>
      <c r="G52" s="18">
        <v>140000</v>
      </c>
      <c r="H52" s="18">
        <v>50000</v>
      </c>
      <c r="I52" s="18">
        <v>70000</v>
      </c>
      <c r="J52" s="18">
        <v>193960</v>
      </c>
      <c r="K52" s="18">
        <v>227852</v>
      </c>
      <c r="L52" s="18">
        <v>316081</v>
      </c>
      <c r="M52" s="18">
        <v>380237</v>
      </c>
      <c r="N52" s="18">
        <v>563741</v>
      </c>
      <c r="O52" s="18">
        <v>2220548</v>
      </c>
      <c r="P52" s="18">
        <v>280686</v>
      </c>
      <c r="Q52" s="18">
        <v>0</v>
      </c>
      <c r="R52" s="18">
        <f t="shared" si="2"/>
        <v>4833190</v>
      </c>
      <c r="T52" s="79">
        <f>D52-R52</f>
        <v>0</v>
      </c>
    </row>
    <row r="53" spans="1:20" ht="21" customHeight="1">
      <c r="A53" s="621"/>
      <c r="B53" s="447"/>
      <c r="C53" s="32" t="s">
        <v>97</v>
      </c>
      <c r="D53" s="23"/>
      <c r="E53" s="23"/>
      <c r="F53" s="23"/>
      <c r="G53" s="23"/>
      <c r="H53" s="23">
        <v>191061</v>
      </c>
      <c r="I53" s="23">
        <v>29015</v>
      </c>
      <c r="J53" s="23">
        <v>84480</v>
      </c>
      <c r="K53" s="23">
        <v>22816</v>
      </c>
      <c r="L53" s="23">
        <v>205477</v>
      </c>
      <c r="M53" s="23">
        <v>226747</v>
      </c>
      <c r="N53" s="23">
        <v>126751</v>
      </c>
      <c r="O53" s="23">
        <v>1644740</v>
      </c>
      <c r="P53" s="23">
        <v>595065</v>
      </c>
      <c r="Q53" s="23">
        <v>339398</v>
      </c>
      <c r="R53" s="23">
        <f t="shared" si="2"/>
        <v>3465550</v>
      </c>
      <c r="T53" s="79">
        <f>D53-R53</f>
        <v>-3465550</v>
      </c>
    </row>
    <row r="54" spans="1:20" ht="21" customHeight="1">
      <c r="A54" s="448" t="s">
        <v>101</v>
      </c>
      <c r="B54" s="449"/>
      <c r="C54" s="31" t="s">
        <v>96</v>
      </c>
      <c r="D54" s="18">
        <f>SUM(D8,D20,D30,D44,D52)</f>
        <v>8449478</v>
      </c>
      <c r="E54" s="18">
        <f aca="true" t="shared" si="10" ref="E54:Q55">SUM(E8,E20,E30,E44,E52)</f>
        <v>292229</v>
      </c>
      <c r="F54" s="18">
        <f t="shared" si="10"/>
        <v>291888.91000000003</v>
      </c>
      <c r="G54" s="18">
        <f t="shared" si="10"/>
        <v>360479.91000000003</v>
      </c>
      <c r="H54" s="18">
        <f t="shared" si="10"/>
        <v>356930.91000000003</v>
      </c>
      <c r="I54" s="18">
        <f t="shared" si="10"/>
        <v>252460.285</v>
      </c>
      <c r="J54" s="18">
        <f t="shared" si="10"/>
        <v>452833.91000000003</v>
      </c>
      <c r="K54" s="18">
        <f t="shared" si="10"/>
        <v>522686.91000000003</v>
      </c>
      <c r="L54" s="18">
        <f t="shared" si="10"/>
        <v>536245.41</v>
      </c>
      <c r="M54" s="18">
        <f t="shared" si="10"/>
        <v>635496.535</v>
      </c>
      <c r="N54" s="18">
        <f t="shared" si="10"/>
        <v>1095349.41</v>
      </c>
      <c r="O54" s="18">
        <f t="shared" si="10"/>
        <v>2559936.99</v>
      </c>
      <c r="P54" s="18">
        <f t="shared" si="10"/>
        <v>714375.91</v>
      </c>
      <c r="Q54" s="18">
        <f t="shared" si="10"/>
        <v>378563.91000000003</v>
      </c>
      <c r="R54" s="18">
        <f t="shared" si="2"/>
        <v>8449478</v>
      </c>
      <c r="T54" s="79">
        <f t="shared" si="0"/>
        <v>0</v>
      </c>
    </row>
    <row r="55" spans="1:20" ht="21" customHeight="1">
      <c r="A55" s="450"/>
      <c r="B55" s="451"/>
      <c r="C55" s="33" t="s">
        <v>97</v>
      </c>
      <c r="D55" s="25" t="s">
        <v>276</v>
      </c>
      <c r="E55" s="25">
        <f t="shared" si="10"/>
        <v>10949</v>
      </c>
      <c r="F55" s="25">
        <f t="shared" si="10"/>
        <v>73532</v>
      </c>
      <c r="G55" s="25">
        <f t="shared" si="10"/>
        <v>173851</v>
      </c>
      <c r="H55" s="25">
        <f t="shared" si="10"/>
        <v>539678</v>
      </c>
      <c r="I55" s="25">
        <f t="shared" si="10"/>
        <v>206007</v>
      </c>
      <c r="J55" s="25">
        <f t="shared" si="10"/>
        <v>320748</v>
      </c>
      <c r="K55" s="25">
        <f t="shared" si="10"/>
        <v>308472</v>
      </c>
      <c r="L55" s="25">
        <f t="shared" si="10"/>
        <v>477489</v>
      </c>
      <c r="M55" s="25">
        <f t="shared" si="10"/>
        <v>419786</v>
      </c>
      <c r="N55" s="25">
        <f t="shared" si="10"/>
        <v>382883</v>
      </c>
      <c r="O55" s="25">
        <f t="shared" si="10"/>
        <v>1886507</v>
      </c>
      <c r="P55" s="25">
        <f t="shared" si="10"/>
        <v>1110958</v>
      </c>
      <c r="Q55" s="25">
        <f t="shared" si="10"/>
        <v>1176228</v>
      </c>
      <c r="R55" s="25">
        <f t="shared" si="2"/>
        <v>7087088</v>
      </c>
      <c r="T55" s="79" t="e">
        <f t="shared" si="0"/>
        <v>#VALUE!</v>
      </c>
    </row>
    <row r="56" spans="1:20" s="1" customFormat="1" ht="13.5">
      <c r="A56" s="306" t="s">
        <v>16</v>
      </c>
      <c r="B56" s="307"/>
      <c r="C56" s="312" t="s">
        <v>406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4"/>
      <c r="T56" s="79"/>
    </row>
    <row r="57" spans="1:20" s="1" customFormat="1" ht="13.5">
      <c r="A57" s="308"/>
      <c r="B57" s="309"/>
      <c r="C57" s="315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  <c r="T57" s="79"/>
    </row>
    <row r="58" spans="1:20" s="1" customFormat="1" ht="13.5">
      <c r="A58" s="308"/>
      <c r="B58" s="309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  <c r="T58" s="79"/>
    </row>
    <row r="59" spans="1:20" s="1" customFormat="1" ht="13.5">
      <c r="A59" s="308"/>
      <c r="B59" s="309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7"/>
      <c r="T59" s="79"/>
    </row>
    <row r="60" spans="1:20" s="1" customFormat="1" ht="13.5">
      <c r="A60" s="308"/>
      <c r="B60" s="309"/>
      <c r="C60" s="318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20"/>
      <c r="T60" s="79"/>
    </row>
    <row r="61" spans="1:20" s="1" customFormat="1" ht="13.5">
      <c r="A61" s="308"/>
      <c r="B61" s="309"/>
      <c r="C61" s="321" t="s">
        <v>407</v>
      </c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T61" s="79"/>
    </row>
    <row r="62" spans="1:20" s="1" customFormat="1" ht="13.5">
      <c r="A62" s="308"/>
      <c r="B62" s="309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T62" s="79"/>
    </row>
    <row r="63" spans="1:20" s="1" customFormat="1" ht="13.5">
      <c r="A63" s="308"/>
      <c r="B63" s="309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T63" s="79"/>
    </row>
    <row r="64" spans="1:20" s="1" customFormat="1" ht="13.5">
      <c r="A64" s="308"/>
      <c r="B64" s="309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T64" s="79"/>
    </row>
    <row r="65" spans="1:20" s="1" customFormat="1" ht="13.5">
      <c r="A65" s="310"/>
      <c r="B65" s="31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T65" s="79"/>
    </row>
  </sheetData>
  <sheetProtection/>
  <mergeCells count="69">
    <mergeCell ref="A1:R1"/>
    <mergeCell ref="Q2:R2"/>
    <mergeCell ref="A2:B2"/>
    <mergeCell ref="A3:B5"/>
    <mergeCell ref="C3:C5"/>
    <mergeCell ref="D3:D5"/>
    <mergeCell ref="E3:G3"/>
    <mergeCell ref="H3:J3"/>
    <mergeCell ref="K3:M3"/>
    <mergeCell ref="N3:Q3"/>
    <mergeCell ref="R3:R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6:B7"/>
    <mergeCell ref="A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B31"/>
    <mergeCell ref="A32:A33"/>
    <mergeCell ref="B32:B33"/>
    <mergeCell ref="A34:A35"/>
    <mergeCell ref="B34:B35"/>
    <mergeCell ref="A36:A37"/>
    <mergeCell ref="B36:B37"/>
    <mergeCell ref="B52:B53"/>
    <mergeCell ref="A38:A39"/>
    <mergeCell ref="B38:B39"/>
    <mergeCell ref="A40:A41"/>
    <mergeCell ref="B40:B41"/>
    <mergeCell ref="A42:A43"/>
    <mergeCell ref="B42:B43"/>
    <mergeCell ref="A54:B55"/>
    <mergeCell ref="A44:B45"/>
    <mergeCell ref="A46:A47"/>
    <mergeCell ref="B46:B47"/>
    <mergeCell ref="A56:B65"/>
    <mergeCell ref="C56:R60"/>
    <mergeCell ref="C61:R65"/>
    <mergeCell ref="B48:B49"/>
    <mergeCell ref="A50:B51"/>
    <mergeCell ref="A52:A53"/>
  </mergeCells>
  <dataValidations count="1">
    <dataValidation allowBlank="1" showInputMessage="1" showErrorMessage="1" imeMode="off" sqref="D46:R46 D42:R42 D40:R40 D38:R38 D36:R36 D34:R34 D32:R32 D28:R28 D26:R26 D24:R24 D22:R22 D18:R18 D16:R16 D14:R14 D12:R12 D10:R10 D48:R49 D52:R52"/>
  </dataValidations>
  <printOptions horizontalCentered="1"/>
  <pageMargins left="0.1968503937007874" right="0.1968503937007874" top="0.3937007874015748" bottom="0.3937007874015748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3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0" zoomScaleNormal="85" zoomScaleSheetLayoutView="70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27"/>
    </sheetView>
  </sheetViews>
  <sheetFormatPr defaultColWidth="9.140625" defaultRowHeight="15"/>
  <cols>
    <col min="1" max="1" width="3.7109375" style="1" customWidth="1"/>
    <col min="2" max="2" width="19.0039062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0.14062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9" ht="26.25" customHeight="1">
      <c r="A2" s="624" t="s">
        <v>415</v>
      </c>
      <c r="B2" s="624"/>
      <c r="C2" s="277" t="s">
        <v>256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592" t="s">
        <v>13</v>
      </c>
      <c r="R2" s="592"/>
      <c r="S2" s="9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9" ht="19.5" customHeight="1">
      <c r="A6" s="437" t="s">
        <v>262</v>
      </c>
      <c r="B6" s="438"/>
      <c r="C6" s="252"/>
      <c r="D6" s="253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253"/>
      <c r="S6" s="9"/>
    </row>
    <row r="7" spans="1:19" ht="19.5" customHeight="1">
      <c r="A7" s="439"/>
      <c r="B7" s="440"/>
      <c r="C7" s="253"/>
      <c r="D7" s="253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303"/>
      <c r="R7" s="253"/>
      <c r="S7" s="9"/>
    </row>
    <row r="8" spans="1:20" ht="20.25" customHeight="1">
      <c r="A8" s="467" t="s">
        <v>172</v>
      </c>
      <c r="B8" s="468"/>
      <c r="C8" s="8" t="s">
        <v>0</v>
      </c>
      <c r="D8" s="37">
        <f>SUM(D10,D12,D14,D16,D18)</f>
        <v>58289</v>
      </c>
      <c r="E8" s="37">
        <f aca="true" t="shared" si="0" ref="E8:Q9">SUM(E10,E12,E14,E16,E18)</f>
        <v>532</v>
      </c>
      <c r="F8" s="37">
        <f t="shared" si="0"/>
        <v>5449</v>
      </c>
      <c r="G8" s="37">
        <f t="shared" si="0"/>
        <v>4853</v>
      </c>
      <c r="H8" s="37">
        <f t="shared" si="0"/>
        <v>6100</v>
      </c>
      <c r="I8" s="37">
        <f t="shared" si="0"/>
        <v>5165</v>
      </c>
      <c r="J8" s="37">
        <f t="shared" si="0"/>
        <v>4804</v>
      </c>
      <c r="K8" s="37">
        <f t="shared" si="0"/>
        <v>4201</v>
      </c>
      <c r="L8" s="37">
        <f t="shared" si="0"/>
        <v>5484</v>
      </c>
      <c r="M8" s="37">
        <f t="shared" si="0"/>
        <v>4041</v>
      </c>
      <c r="N8" s="37">
        <f t="shared" si="0"/>
        <v>4196</v>
      </c>
      <c r="O8" s="37">
        <f t="shared" si="0"/>
        <v>4337</v>
      </c>
      <c r="P8" s="37">
        <f t="shared" si="0"/>
        <v>4705</v>
      </c>
      <c r="Q8" s="37">
        <f t="shared" si="0"/>
        <v>4422</v>
      </c>
      <c r="R8" s="40">
        <f aca="true" t="shared" si="1" ref="R8:R27">SUM(E8:Q8)</f>
        <v>58289</v>
      </c>
      <c r="S8" s="9"/>
      <c r="T8" s="79">
        <f aca="true" t="shared" si="2" ref="T8:T27">D8-R8</f>
        <v>0</v>
      </c>
    </row>
    <row r="9" spans="1:20" ht="20.25" customHeight="1">
      <c r="A9" s="469"/>
      <c r="B9" s="468"/>
      <c r="C9" s="10" t="s">
        <v>14</v>
      </c>
      <c r="D9" s="38" t="s">
        <v>270</v>
      </c>
      <c r="E9" s="41">
        <f>SUM(E11,E13,E15,E17,E19)</f>
        <v>372</v>
      </c>
      <c r="F9" s="41">
        <f t="shared" si="0"/>
        <v>1824</v>
      </c>
      <c r="G9" s="41">
        <f t="shared" si="0"/>
        <v>3004</v>
      </c>
      <c r="H9" s="41">
        <f t="shared" si="0"/>
        <v>3202</v>
      </c>
      <c r="I9" s="41">
        <f t="shared" si="0"/>
        <v>3698</v>
      </c>
      <c r="J9" s="41">
        <f t="shared" si="0"/>
        <v>3260</v>
      </c>
      <c r="K9" s="41">
        <f t="shared" si="0"/>
        <v>3642</v>
      </c>
      <c r="L9" s="41">
        <f t="shared" si="0"/>
        <v>2672</v>
      </c>
      <c r="M9" s="41">
        <f t="shared" si="0"/>
        <v>3326</v>
      </c>
      <c r="N9" s="41">
        <f t="shared" si="0"/>
        <v>3159</v>
      </c>
      <c r="O9" s="41">
        <f t="shared" si="0"/>
        <v>4310</v>
      </c>
      <c r="P9" s="41">
        <f t="shared" si="0"/>
        <v>4638</v>
      </c>
      <c r="Q9" s="41">
        <f t="shared" si="0"/>
        <v>10587</v>
      </c>
      <c r="R9" s="38">
        <f t="shared" si="1"/>
        <v>47694</v>
      </c>
      <c r="S9" s="9"/>
      <c r="T9" s="79" t="e">
        <f t="shared" si="2"/>
        <v>#VALUE!</v>
      </c>
    </row>
    <row r="10" spans="1:20" ht="20.25" customHeight="1">
      <c r="A10" s="473"/>
      <c r="B10" s="466" t="s">
        <v>27</v>
      </c>
      <c r="C10" s="8" t="s">
        <v>0</v>
      </c>
      <c r="D10" s="202">
        <v>46412</v>
      </c>
      <c r="E10" s="202">
        <v>532</v>
      </c>
      <c r="F10" s="202">
        <v>4180</v>
      </c>
      <c r="G10" s="203">
        <v>4080</v>
      </c>
      <c r="H10" s="203">
        <v>4617</v>
      </c>
      <c r="I10" s="203">
        <v>3921</v>
      </c>
      <c r="J10" s="203">
        <v>4032</v>
      </c>
      <c r="K10" s="203">
        <v>3429</v>
      </c>
      <c r="L10" s="202">
        <v>4241</v>
      </c>
      <c r="M10" s="202">
        <v>3270</v>
      </c>
      <c r="N10" s="202">
        <v>3426</v>
      </c>
      <c r="O10" s="202">
        <v>3097</v>
      </c>
      <c r="P10" s="202">
        <v>3935</v>
      </c>
      <c r="Q10" s="202">
        <v>3652</v>
      </c>
      <c r="R10" s="40">
        <f t="shared" si="1"/>
        <v>46412</v>
      </c>
      <c r="S10" s="9"/>
      <c r="T10" s="79">
        <f t="shared" si="2"/>
        <v>0</v>
      </c>
    </row>
    <row r="11" spans="1:20" ht="20.25" customHeight="1">
      <c r="A11" s="473"/>
      <c r="B11" s="466"/>
      <c r="C11" s="10" t="s">
        <v>14</v>
      </c>
      <c r="D11" s="200" t="s">
        <v>270</v>
      </c>
      <c r="E11" s="200">
        <v>372</v>
      </c>
      <c r="F11" s="200">
        <v>1824</v>
      </c>
      <c r="G11" s="201">
        <v>2301</v>
      </c>
      <c r="H11" s="201">
        <v>2661</v>
      </c>
      <c r="I11" s="201">
        <v>3074</v>
      </c>
      <c r="J11" s="201">
        <v>2962</v>
      </c>
      <c r="K11" s="201">
        <v>3014</v>
      </c>
      <c r="L11" s="200">
        <v>2355</v>
      </c>
      <c r="M11" s="200">
        <v>2707</v>
      </c>
      <c r="N11" s="200">
        <v>2682</v>
      </c>
      <c r="O11" s="200">
        <v>3810</v>
      </c>
      <c r="P11" s="200">
        <v>4163</v>
      </c>
      <c r="Q11" s="200">
        <v>8170</v>
      </c>
      <c r="R11" s="38">
        <f t="shared" si="1"/>
        <v>40095</v>
      </c>
      <c r="S11" s="9"/>
      <c r="T11" s="79" t="e">
        <f t="shared" si="2"/>
        <v>#VALUE!</v>
      </c>
    </row>
    <row r="12" spans="1:20" ht="20.25" customHeight="1">
      <c r="A12" s="475"/>
      <c r="B12" s="466" t="s">
        <v>62</v>
      </c>
      <c r="C12" s="8" t="s">
        <v>0</v>
      </c>
      <c r="D12" s="202">
        <v>6074</v>
      </c>
      <c r="E12" s="202">
        <v>0</v>
      </c>
      <c r="F12" s="202">
        <v>448</v>
      </c>
      <c r="G12" s="203">
        <v>448</v>
      </c>
      <c r="H12" s="203">
        <v>1158</v>
      </c>
      <c r="I12" s="203">
        <v>448</v>
      </c>
      <c r="J12" s="203">
        <v>447</v>
      </c>
      <c r="K12" s="203">
        <v>447</v>
      </c>
      <c r="L12" s="202">
        <v>447</v>
      </c>
      <c r="M12" s="202">
        <v>447</v>
      </c>
      <c r="N12" s="202">
        <v>446</v>
      </c>
      <c r="O12" s="202">
        <v>446</v>
      </c>
      <c r="P12" s="202">
        <v>446</v>
      </c>
      <c r="Q12" s="202">
        <v>446</v>
      </c>
      <c r="R12" s="40">
        <f t="shared" si="1"/>
        <v>6074</v>
      </c>
      <c r="S12" s="9"/>
      <c r="T12" s="79">
        <f t="shared" si="2"/>
        <v>0</v>
      </c>
    </row>
    <row r="13" spans="1:20" ht="20.25" customHeight="1">
      <c r="A13" s="475"/>
      <c r="B13" s="466"/>
      <c r="C13" s="10" t="s">
        <v>14</v>
      </c>
      <c r="D13" s="200" t="s">
        <v>295</v>
      </c>
      <c r="E13" s="200"/>
      <c r="F13" s="200"/>
      <c r="G13" s="201">
        <v>310</v>
      </c>
      <c r="H13" s="201">
        <v>246</v>
      </c>
      <c r="I13" s="201">
        <v>428</v>
      </c>
      <c r="J13" s="201">
        <v>64</v>
      </c>
      <c r="K13" s="201">
        <v>428</v>
      </c>
      <c r="L13" s="200">
        <v>64</v>
      </c>
      <c r="M13" s="200">
        <v>418</v>
      </c>
      <c r="N13" s="200">
        <v>241</v>
      </c>
      <c r="O13" s="200">
        <v>241</v>
      </c>
      <c r="P13" s="200">
        <v>241</v>
      </c>
      <c r="Q13" s="200">
        <v>1991</v>
      </c>
      <c r="R13" s="38">
        <f t="shared" si="1"/>
        <v>4672</v>
      </c>
      <c r="S13" s="9"/>
      <c r="T13" s="79" t="e">
        <f t="shared" si="2"/>
        <v>#VALUE!</v>
      </c>
    </row>
    <row r="14" spans="1:20" ht="20.25" customHeight="1">
      <c r="A14" s="475"/>
      <c r="B14" s="466" t="s">
        <v>51</v>
      </c>
      <c r="C14" s="8" t="s">
        <v>0</v>
      </c>
      <c r="D14" s="202">
        <v>3895</v>
      </c>
      <c r="E14" s="202">
        <v>0</v>
      </c>
      <c r="F14" s="202">
        <v>325</v>
      </c>
      <c r="G14" s="203">
        <v>325</v>
      </c>
      <c r="H14" s="203">
        <v>325</v>
      </c>
      <c r="I14" s="203">
        <v>325</v>
      </c>
      <c r="J14" s="203">
        <v>325</v>
      </c>
      <c r="K14" s="203">
        <v>325</v>
      </c>
      <c r="L14" s="202">
        <v>325</v>
      </c>
      <c r="M14" s="202">
        <v>324</v>
      </c>
      <c r="N14" s="202">
        <v>324</v>
      </c>
      <c r="O14" s="202">
        <v>324</v>
      </c>
      <c r="P14" s="202">
        <v>324</v>
      </c>
      <c r="Q14" s="202">
        <v>324</v>
      </c>
      <c r="R14" s="40">
        <f t="shared" si="1"/>
        <v>3895</v>
      </c>
      <c r="S14" s="9"/>
      <c r="T14" s="79">
        <f t="shared" si="2"/>
        <v>0</v>
      </c>
    </row>
    <row r="15" spans="1:20" ht="20.25" customHeight="1">
      <c r="A15" s="475"/>
      <c r="B15" s="466"/>
      <c r="C15" s="10" t="s">
        <v>14</v>
      </c>
      <c r="D15" s="200" t="s">
        <v>295</v>
      </c>
      <c r="E15" s="200"/>
      <c r="F15" s="200"/>
      <c r="G15" s="201">
        <v>393</v>
      </c>
      <c r="H15" s="201">
        <v>196</v>
      </c>
      <c r="I15" s="201">
        <v>196</v>
      </c>
      <c r="J15" s="201">
        <v>196</v>
      </c>
      <c r="K15" s="201">
        <v>196</v>
      </c>
      <c r="L15" s="200">
        <v>196</v>
      </c>
      <c r="M15" s="200">
        <v>196</v>
      </c>
      <c r="N15" s="200">
        <v>196</v>
      </c>
      <c r="O15" s="200">
        <v>196</v>
      </c>
      <c r="P15" s="200">
        <v>196</v>
      </c>
      <c r="Q15" s="200">
        <v>196</v>
      </c>
      <c r="R15" s="38">
        <f t="shared" si="1"/>
        <v>2353</v>
      </c>
      <c r="S15" s="9"/>
      <c r="T15" s="79" t="e">
        <f t="shared" si="2"/>
        <v>#VALUE!</v>
      </c>
    </row>
    <row r="16" spans="1:20" ht="20.25" customHeight="1">
      <c r="A16" s="473"/>
      <c r="B16" s="466" t="s">
        <v>71</v>
      </c>
      <c r="C16" s="8" t="s">
        <v>0</v>
      </c>
      <c r="D16" s="202">
        <v>1883</v>
      </c>
      <c r="E16" s="202">
        <v>0</v>
      </c>
      <c r="F16" s="202">
        <v>471</v>
      </c>
      <c r="G16" s="203">
        <v>0</v>
      </c>
      <c r="H16" s="203">
        <v>0</v>
      </c>
      <c r="I16" s="203">
        <v>471</v>
      </c>
      <c r="J16" s="203">
        <v>0</v>
      </c>
      <c r="K16" s="203">
        <v>0</v>
      </c>
      <c r="L16" s="202">
        <v>471</v>
      </c>
      <c r="M16" s="202">
        <v>0</v>
      </c>
      <c r="N16" s="202">
        <v>0</v>
      </c>
      <c r="O16" s="202">
        <v>470</v>
      </c>
      <c r="P16" s="202">
        <v>0</v>
      </c>
      <c r="Q16" s="202">
        <v>0</v>
      </c>
      <c r="R16" s="40">
        <f t="shared" si="1"/>
        <v>1883</v>
      </c>
      <c r="S16" s="9"/>
      <c r="T16" s="79">
        <f t="shared" si="2"/>
        <v>0</v>
      </c>
    </row>
    <row r="17" spans="1:20" ht="20.25" customHeight="1">
      <c r="A17" s="473"/>
      <c r="B17" s="466"/>
      <c r="C17" s="10" t="s">
        <v>14</v>
      </c>
      <c r="D17" s="200" t="s">
        <v>270</v>
      </c>
      <c r="E17" s="200"/>
      <c r="F17" s="200"/>
      <c r="G17" s="201"/>
      <c r="H17" s="201">
        <v>74</v>
      </c>
      <c r="I17" s="201"/>
      <c r="J17" s="201">
        <v>38</v>
      </c>
      <c r="K17" s="201">
        <v>4</v>
      </c>
      <c r="L17" s="200">
        <v>57</v>
      </c>
      <c r="M17" s="200">
        <v>5</v>
      </c>
      <c r="N17" s="200">
        <v>40</v>
      </c>
      <c r="O17" s="200">
        <v>63</v>
      </c>
      <c r="P17" s="200">
        <v>38</v>
      </c>
      <c r="Q17" s="200">
        <v>230</v>
      </c>
      <c r="R17" s="38">
        <f t="shared" si="1"/>
        <v>549</v>
      </c>
      <c r="S17" s="9"/>
      <c r="T17" s="79" t="e">
        <f t="shared" si="2"/>
        <v>#VALUE!</v>
      </c>
    </row>
    <row r="18" spans="1:20" ht="20.25" customHeight="1">
      <c r="A18" s="475"/>
      <c r="B18" s="466" t="s">
        <v>88</v>
      </c>
      <c r="C18" s="8" t="s">
        <v>0</v>
      </c>
      <c r="D18" s="202">
        <v>25</v>
      </c>
      <c r="E18" s="202">
        <v>0</v>
      </c>
      <c r="F18" s="202">
        <v>25</v>
      </c>
      <c r="G18" s="202">
        <v>0</v>
      </c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40">
        <f>SUM(E18:Q18)</f>
        <v>25</v>
      </c>
      <c r="S18" s="9"/>
      <c r="T18" s="79">
        <f>D18-R18</f>
        <v>0</v>
      </c>
    </row>
    <row r="19" spans="1:20" ht="20.25" customHeight="1">
      <c r="A19" s="472"/>
      <c r="B19" s="466"/>
      <c r="C19" s="10" t="s">
        <v>14</v>
      </c>
      <c r="D19" s="200" t="s">
        <v>270</v>
      </c>
      <c r="E19" s="200"/>
      <c r="F19" s="200"/>
      <c r="G19" s="201"/>
      <c r="H19" s="201">
        <v>25</v>
      </c>
      <c r="I19" s="201"/>
      <c r="J19" s="201"/>
      <c r="K19" s="201"/>
      <c r="L19" s="200"/>
      <c r="M19" s="200"/>
      <c r="N19" s="200"/>
      <c r="O19" s="200"/>
      <c r="P19" s="200"/>
      <c r="Q19" s="200"/>
      <c r="R19" s="38">
        <f>SUM(E19:Q19)</f>
        <v>25</v>
      </c>
      <c r="S19" s="9"/>
      <c r="T19" s="79" t="e">
        <f>D19-R19</f>
        <v>#VALUE!</v>
      </c>
    </row>
    <row r="20" spans="1:20" ht="20.25" customHeight="1">
      <c r="A20" s="469" t="s">
        <v>173</v>
      </c>
      <c r="B20" s="482"/>
      <c r="C20" s="8" t="s">
        <v>0</v>
      </c>
      <c r="D20" s="37">
        <f>SUM(D22,D24)</f>
        <v>21327</v>
      </c>
      <c r="E20" s="37">
        <f aca="true" t="shared" si="3" ref="E20:Q21">SUM(E22,E24)</f>
        <v>10</v>
      </c>
      <c r="F20" s="37">
        <f t="shared" si="3"/>
        <v>1193</v>
      </c>
      <c r="G20" s="37">
        <f t="shared" si="3"/>
        <v>1308</v>
      </c>
      <c r="H20" s="37">
        <f t="shared" si="3"/>
        <v>2398</v>
      </c>
      <c r="I20" s="37">
        <f t="shared" si="3"/>
        <v>1465</v>
      </c>
      <c r="J20" s="37">
        <f t="shared" si="3"/>
        <v>1852</v>
      </c>
      <c r="K20" s="37">
        <f t="shared" si="3"/>
        <v>1317</v>
      </c>
      <c r="L20" s="37">
        <f t="shared" si="3"/>
        <v>2151</v>
      </c>
      <c r="M20" s="37">
        <f t="shared" si="3"/>
        <v>1960</v>
      </c>
      <c r="N20" s="37">
        <f t="shared" si="3"/>
        <v>2672</v>
      </c>
      <c r="O20" s="37">
        <f t="shared" si="3"/>
        <v>1077</v>
      </c>
      <c r="P20" s="37">
        <f t="shared" si="3"/>
        <v>1867</v>
      </c>
      <c r="Q20" s="37">
        <f t="shared" si="3"/>
        <v>2057</v>
      </c>
      <c r="R20" s="40">
        <f t="shared" si="1"/>
        <v>21327</v>
      </c>
      <c r="S20" s="9"/>
      <c r="T20" s="79">
        <f t="shared" si="2"/>
        <v>0</v>
      </c>
    </row>
    <row r="21" spans="1:20" ht="20.25" customHeight="1">
      <c r="A21" s="559"/>
      <c r="B21" s="484"/>
      <c r="C21" s="10" t="s">
        <v>14</v>
      </c>
      <c r="D21" s="41" t="s">
        <v>270</v>
      </c>
      <c r="E21" s="41">
        <f t="shared" si="3"/>
        <v>0</v>
      </c>
      <c r="F21" s="41">
        <f t="shared" si="3"/>
        <v>659</v>
      </c>
      <c r="G21" s="41">
        <f t="shared" si="3"/>
        <v>1068</v>
      </c>
      <c r="H21" s="41">
        <f t="shared" si="3"/>
        <v>668</v>
      </c>
      <c r="I21" s="41">
        <f t="shared" si="3"/>
        <v>823</v>
      </c>
      <c r="J21" s="41">
        <f t="shared" si="3"/>
        <v>687</v>
      </c>
      <c r="K21" s="41">
        <f t="shared" si="3"/>
        <v>686</v>
      </c>
      <c r="L21" s="41">
        <f t="shared" si="3"/>
        <v>640</v>
      </c>
      <c r="M21" s="41">
        <f t="shared" si="3"/>
        <v>1178</v>
      </c>
      <c r="N21" s="41">
        <f t="shared" si="3"/>
        <v>832</v>
      </c>
      <c r="O21" s="41">
        <f t="shared" si="3"/>
        <v>2790</v>
      </c>
      <c r="P21" s="41">
        <f t="shared" si="3"/>
        <v>3253</v>
      </c>
      <c r="Q21" s="41">
        <f t="shared" si="3"/>
        <v>3134</v>
      </c>
      <c r="R21" s="38">
        <f t="shared" si="1"/>
        <v>16418</v>
      </c>
      <c r="S21" s="9"/>
      <c r="T21" s="79" t="e">
        <f t="shared" si="2"/>
        <v>#VALUE!</v>
      </c>
    </row>
    <row r="22" spans="1:20" ht="20.25" customHeight="1">
      <c r="A22" s="473"/>
      <c r="B22" s="466" t="s">
        <v>176</v>
      </c>
      <c r="C22" s="8" t="s">
        <v>0</v>
      </c>
      <c r="D22" s="202">
        <v>21123</v>
      </c>
      <c r="E22" s="202">
        <v>0</v>
      </c>
      <c r="F22" s="202">
        <v>1183</v>
      </c>
      <c r="G22" s="203">
        <v>1293</v>
      </c>
      <c r="H22" s="203">
        <v>2373</v>
      </c>
      <c r="I22" s="203">
        <v>1440</v>
      </c>
      <c r="J22" s="203">
        <v>1832</v>
      </c>
      <c r="K22" s="203">
        <v>1307</v>
      </c>
      <c r="L22" s="202">
        <v>2141</v>
      </c>
      <c r="M22" s="202">
        <v>1935</v>
      </c>
      <c r="N22" s="202">
        <v>2647</v>
      </c>
      <c r="O22" s="202">
        <v>1061</v>
      </c>
      <c r="P22" s="202">
        <v>1854</v>
      </c>
      <c r="Q22" s="202">
        <v>2057</v>
      </c>
      <c r="R22" s="40">
        <f t="shared" si="1"/>
        <v>21123</v>
      </c>
      <c r="S22" s="9"/>
      <c r="T22" s="79">
        <f t="shared" si="2"/>
        <v>0</v>
      </c>
    </row>
    <row r="23" spans="1:20" ht="20.25" customHeight="1">
      <c r="A23" s="473"/>
      <c r="B23" s="466"/>
      <c r="C23" s="10" t="s">
        <v>14</v>
      </c>
      <c r="D23" s="200" t="s">
        <v>270</v>
      </c>
      <c r="E23" s="200"/>
      <c r="F23" s="200">
        <v>652</v>
      </c>
      <c r="G23" s="201">
        <v>1063</v>
      </c>
      <c r="H23" s="201">
        <v>668</v>
      </c>
      <c r="I23" s="201">
        <v>821</v>
      </c>
      <c r="J23" s="201">
        <v>678</v>
      </c>
      <c r="K23" s="201">
        <v>686</v>
      </c>
      <c r="L23" s="200">
        <v>636</v>
      </c>
      <c r="M23" s="200">
        <v>1178</v>
      </c>
      <c r="N23" s="200">
        <v>824</v>
      </c>
      <c r="O23" s="200">
        <v>2790</v>
      </c>
      <c r="P23" s="200">
        <v>3241</v>
      </c>
      <c r="Q23" s="200">
        <v>3133</v>
      </c>
      <c r="R23" s="38">
        <f t="shared" si="1"/>
        <v>16370</v>
      </c>
      <c r="S23" s="9"/>
      <c r="T23" s="79" t="e">
        <f t="shared" si="2"/>
        <v>#VALUE!</v>
      </c>
    </row>
    <row r="24" spans="1:20" ht="20.25" customHeight="1">
      <c r="A24" s="475"/>
      <c r="B24" s="466" t="s">
        <v>143</v>
      </c>
      <c r="C24" s="8" t="s">
        <v>0</v>
      </c>
      <c r="D24" s="202">
        <v>204</v>
      </c>
      <c r="E24" s="202">
        <v>10</v>
      </c>
      <c r="F24" s="202">
        <v>10</v>
      </c>
      <c r="G24" s="203">
        <v>15</v>
      </c>
      <c r="H24" s="203">
        <v>25</v>
      </c>
      <c r="I24" s="203">
        <v>25</v>
      </c>
      <c r="J24" s="203">
        <v>20</v>
      </c>
      <c r="K24" s="203">
        <v>10</v>
      </c>
      <c r="L24" s="202">
        <v>10</v>
      </c>
      <c r="M24" s="202">
        <v>25</v>
      </c>
      <c r="N24" s="202">
        <v>25</v>
      </c>
      <c r="O24" s="202">
        <v>16</v>
      </c>
      <c r="P24" s="202">
        <v>13</v>
      </c>
      <c r="Q24" s="202">
        <v>0</v>
      </c>
      <c r="R24" s="37">
        <f t="shared" si="1"/>
        <v>204</v>
      </c>
      <c r="S24" s="9"/>
      <c r="T24" s="79">
        <f t="shared" si="2"/>
        <v>0</v>
      </c>
    </row>
    <row r="25" spans="1:20" ht="20.25" customHeight="1">
      <c r="A25" s="472"/>
      <c r="B25" s="466"/>
      <c r="C25" s="10" t="s">
        <v>14</v>
      </c>
      <c r="D25" s="200" t="s">
        <v>270</v>
      </c>
      <c r="E25" s="200"/>
      <c r="F25" s="200">
        <v>7</v>
      </c>
      <c r="G25" s="201">
        <v>5</v>
      </c>
      <c r="H25" s="201"/>
      <c r="I25" s="201">
        <v>2</v>
      </c>
      <c r="J25" s="201">
        <v>9</v>
      </c>
      <c r="K25" s="201"/>
      <c r="L25" s="200">
        <v>4</v>
      </c>
      <c r="M25" s="200"/>
      <c r="N25" s="200">
        <v>8</v>
      </c>
      <c r="O25" s="200"/>
      <c r="P25" s="200">
        <v>12</v>
      </c>
      <c r="Q25" s="200">
        <v>1</v>
      </c>
      <c r="R25" s="39">
        <f t="shared" si="1"/>
        <v>48</v>
      </c>
      <c r="S25" s="9"/>
      <c r="T25" s="79" t="e">
        <f t="shared" si="2"/>
        <v>#VALUE!</v>
      </c>
    </row>
    <row r="26" spans="1:20" ht="20.25" customHeight="1">
      <c r="A26" s="454" t="s">
        <v>28</v>
      </c>
      <c r="B26" s="455"/>
      <c r="C26" s="8" t="s">
        <v>0</v>
      </c>
      <c r="D26" s="37">
        <f aca="true" t="shared" si="4" ref="D26:Q27">SUM(D8,D20)</f>
        <v>79616</v>
      </c>
      <c r="E26" s="37">
        <f t="shared" si="4"/>
        <v>542</v>
      </c>
      <c r="F26" s="37">
        <f t="shared" si="4"/>
        <v>6642</v>
      </c>
      <c r="G26" s="37">
        <f t="shared" si="4"/>
        <v>6161</v>
      </c>
      <c r="H26" s="37">
        <f t="shared" si="4"/>
        <v>8498</v>
      </c>
      <c r="I26" s="37">
        <f t="shared" si="4"/>
        <v>6630</v>
      </c>
      <c r="J26" s="37">
        <f t="shared" si="4"/>
        <v>6656</v>
      </c>
      <c r="K26" s="37">
        <f t="shared" si="4"/>
        <v>5518</v>
      </c>
      <c r="L26" s="37">
        <f t="shared" si="4"/>
        <v>7635</v>
      </c>
      <c r="M26" s="37">
        <f t="shared" si="4"/>
        <v>6001</v>
      </c>
      <c r="N26" s="37">
        <f t="shared" si="4"/>
        <v>6868</v>
      </c>
      <c r="O26" s="37">
        <f t="shared" si="4"/>
        <v>5414</v>
      </c>
      <c r="P26" s="37">
        <f t="shared" si="4"/>
        <v>6572</v>
      </c>
      <c r="Q26" s="37">
        <f t="shared" si="4"/>
        <v>6479</v>
      </c>
      <c r="R26" s="40">
        <f t="shared" si="1"/>
        <v>79616</v>
      </c>
      <c r="S26" s="9"/>
      <c r="T26" s="79">
        <f t="shared" si="2"/>
        <v>0</v>
      </c>
    </row>
    <row r="27" spans="1:20" ht="20.25" customHeight="1">
      <c r="A27" s="456"/>
      <c r="B27" s="457"/>
      <c r="C27" s="12" t="s">
        <v>14</v>
      </c>
      <c r="D27" s="38" t="s">
        <v>270</v>
      </c>
      <c r="E27" s="38">
        <f t="shared" si="4"/>
        <v>372</v>
      </c>
      <c r="F27" s="38">
        <f t="shared" si="4"/>
        <v>2483</v>
      </c>
      <c r="G27" s="38">
        <f t="shared" si="4"/>
        <v>4072</v>
      </c>
      <c r="H27" s="38">
        <f t="shared" si="4"/>
        <v>3870</v>
      </c>
      <c r="I27" s="38">
        <f t="shared" si="4"/>
        <v>4521</v>
      </c>
      <c r="J27" s="38">
        <f t="shared" si="4"/>
        <v>3947</v>
      </c>
      <c r="K27" s="38">
        <f t="shared" si="4"/>
        <v>4328</v>
      </c>
      <c r="L27" s="38">
        <f t="shared" si="4"/>
        <v>3312</v>
      </c>
      <c r="M27" s="38">
        <f t="shared" si="4"/>
        <v>4504</v>
      </c>
      <c r="N27" s="38">
        <f t="shared" si="4"/>
        <v>3991</v>
      </c>
      <c r="O27" s="38">
        <f t="shared" si="4"/>
        <v>7100</v>
      </c>
      <c r="P27" s="38">
        <f t="shared" si="4"/>
        <v>7891</v>
      </c>
      <c r="Q27" s="38">
        <f t="shared" si="4"/>
        <v>13721</v>
      </c>
      <c r="R27" s="38">
        <f t="shared" si="1"/>
        <v>64112</v>
      </c>
      <c r="S27" s="9"/>
      <c r="T27" s="79" t="e">
        <f t="shared" si="2"/>
        <v>#VALUE!</v>
      </c>
    </row>
    <row r="28" spans="1:18" ht="13.5">
      <c r="A28" s="306" t="s">
        <v>16</v>
      </c>
      <c r="B28" s="307"/>
      <c r="C28" s="312" t="s">
        <v>406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4"/>
    </row>
    <row r="29" spans="1:18" ht="13.5">
      <c r="A29" s="308"/>
      <c r="B29" s="309"/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7"/>
    </row>
    <row r="30" spans="1:18" ht="13.5">
      <c r="A30" s="308"/>
      <c r="B30" s="309"/>
      <c r="C30" s="315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7"/>
    </row>
    <row r="31" spans="1:18" ht="13.5">
      <c r="A31" s="308"/>
      <c r="B31" s="309"/>
      <c r="C31" s="315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7"/>
    </row>
    <row r="32" spans="1:18" ht="13.5">
      <c r="A32" s="308"/>
      <c r="B32" s="309"/>
      <c r="C32" s="318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20"/>
    </row>
    <row r="33" spans="1:18" ht="13.5">
      <c r="A33" s="308"/>
      <c r="B33" s="309"/>
      <c r="C33" s="321" t="s">
        <v>407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3.5">
      <c r="A34" s="308"/>
      <c r="B34" s="309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ht="13.5">
      <c r="A35" s="308"/>
      <c r="B35" s="309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  <row r="36" spans="1:18" ht="13.5">
      <c r="A36" s="308"/>
      <c r="B36" s="309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</row>
    <row r="37" spans="1:18" ht="13.5">
      <c r="A37" s="310"/>
      <c r="B37" s="31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</row>
  </sheetData>
  <sheetProtection/>
  <mergeCells count="45">
    <mergeCell ref="A1:R1"/>
    <mergeCell ref="A3:B5"/>
    <mergeCell ref="C3:C5"/>
    <mergeCell ref="D3:D5"/>
    <mergeCell ref="E3:G3"/>
    <mergeCell ref="H3:J3"/>
    <mergeCell ref="K3:M3"/>
    <mergeCell ref="N3:Q3"/>
    <mergeCell ref="R3:R5"/>
    <mergeCell ref="O4:O5"/>
    <mergeCell ref="E4:E5"/>
    <mergeCell ref="F4:F5"/>
    <mergeCell ref="G4:G5"/>
    <mergeCell ref="H4:H5"/>
    <mergeCell ref="I4:I5"/>
    <mergeCell ref="J4:J5"/>
    <mergeCell ref="Q4:Q5"/>
    <mergeCell ref="K4:K5"/>
    <mergeCell ref="L4:L5"/>
    <mergeCell ref="M4:M5"/>
    <mergeCell ref="N4:N5"/>
    <mergeCell ref="Q2:R2"/>
    <mergeCell ref="P4:P5"/>
    <mergeCell ref="A2:B2"/>
    <mergeCell ref="A6:B7"/>
    <mergeCell ref="A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8:B37"/>
    <mergeCell ref="C28:R32"/>
    <mergeCell ref="C33:R37"/>
    <mergeCell ref="A20:B21"/>
    <mergeCell ref="A22:A23"/>
    <mergeCell ref="B22:B23"/>
    <mergeCell ref="A24:A25"/>
    <mergeCell ref="B24:B25"/>
    <mergeCell ref="A26:B27"/>
  </mergeCells>
  <dataValidations count="1">
    <dataValidation allowBlank="1" showInputMessage="1" showErrorMessage="1" imeMode="off" sqref="D8:R27"/>
  </dataValidations>
  <printOptions/>
  <pageMargins left="0.31496062992125984" right="0.31496062992125984" top="0.4724409448818898" bottom="0.4330708661417323" header="0.2362204724409449" footer="0.15748031496062992"/>
  <pageSetup fitToHeight="17"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2" zoomScaleNormal="85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56"/>
    </sheetView>
  </sheetViews>
  <sheetFormatPr defaultColWidth="9.140625" defaultRowHeight="15"/>
  <cols>
    <col min="1" max="1" width="3.7109375" style="1" customWidth="1"/>
    <col min="2" max="2" width="20.57421875" style="2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9" ht="20.25" customHeight="1">
      <c r="A2" s="551" t="s">
        <v>415</v>
      </c>
      <c r="B2" s="551"/>
      <c r="C2" s="265" t="s">
        <v>256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9"/>
      <c r="O2" s="269"/>
      <c r="P2" s="269"/>
      <c r="Q2" s="592" t="s">
        <v>13</v>
      </c>
      <c r="R2" s="592"/>
      <c r="S2" s="9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58"/>
      <c r="D4" s="459"/>
      <c r="E4" s="252" t="s">
        <v>1</v>
      </c>
      <c r="F4" s="252" t="s">
        <v>2</v>
      </c>
      <c r="G4" s="252" t="s">
        <v>3</v>
      </c>
      <c r="H4" s="252" t="s">
        <v>4</v>
      </c>
      <c r="I4" s="252" t="s">
        <v>5</v>
      </c>
      <c r="J4" s="252" t="s">
        <v>6</v>
      </c>
      <c r="K4" s="252" t="s">
        <v>7</v>
      </c>
      <c r="L4" s="252" t="s">
        <v>8</v>
      </c>
      <c r="M4" s="252" t="s">
        <v>9</v>
      </c>
      <c r="N4" s="252" t="s">
        <v>10</v>
      </c>
      <c r="O4" s="252" t="s">
        <v>11</v>
      </c>
      <c r="P4" s="252" t="s">
        <v>12</v>
      </c>
      <c r="Q4" s="246" t="s">
        <v>15</v>
      </c>
      <c r="R4" s="459"/>
    </row>
    <row r="5" spans="1:19" ht="19.5" customHeight="1">
      <c r="A5" s="437" t="s">
        <v>263</v>
      </c>
      <c r="B5" s="438"/>
      <c r="C5" s="252"/>
      <c r="D5" s="253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253"/>
      <c r="S5" s="9"/>
    </row>
    <row r="6" spans="1:19" ht="19.5" customHeight="1">
      <c r="A6" s="439"/>
      <c r="B6" s="440"/>
      <c r="C6" s="253"/>
      <c r="D6" s="253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3"/>
      <c r="R6" s="253"/>
      <c r="S6" s="9"/>
    </row>
    <row r="7" spans="1:20" ht="21" customHeight="1">
      <c r="A7" s="467" t="s">
        <v>86</v>
      </c>
      <c r="B7" s="468"/>
      <c r="C7" s="8" t="s">
        <v>0</v>
      </c>
      <c r="D7" s="18">
        <f aca="true" t="shared" si="0" ref="D7:Q8">SUM(D9,D11,D13,D15,D17,D19)</f>
        <v>2281313</v>
      </c>
      <c r="E7" s="18">
        <f t="shared" si="0"/>
        <v>29961</v>
      </c>
      <c r="F7" s="18">
        <f t="shared" si="0"/>
        <v>297909</v>
      </c>
      <c r="G7" s="18">
        <f t="shared" si="0"/>
        <v>171092</v>
      </c>
      <c r="H7" s="18">
        <f t="shared" si="0"/>
        <v>144547</v>
      </c>
      <c r="I7" s="18">
        <f t="shared" si="0"/>
        <v>162807</v>
      </c>
      <c r="J7" s="18">
        <f t="shared" si="0"/>
        <v>137625</v>
      </c>
      <c r="K7" s="18">
        <f t="shared" si="0"/>
        <v>175460</v>
      </c>
      <c r="L7" s="18">
        <f t="shared" si="0"/>
        <v>139226</v>
      </c>
      <c r="M7" s="18">
        <f t="shared" si="0"/>
        <v>162575</v>
      </c>
      <c r="N7" s="18">
        <f t="shared" si="0"/>
        <v>135777</v>
      </c>
      <c r="O7" s="18">
        <f t="shared" si="0"/>
        <v>201737</v>
      </c>
      <c r="P7" s="18">
        <f t="shared" si="0"/>
        <v>172617</v>
      </c>
      <c r="Q7" s="18">
        <f t="shared" si="0"/>
        <v>349980</v>
      </c>
      <c r="R7" s="18">
        <f aca="true" t="shared" si="1" ref="R7:R22">SUM(E7:Q7)</f>
        <v>2281313</v>
      </c>
      <c r="S7" s="9"/>
      <c r="T7" s="79">
        <f aca="true" t="shared" si="2" ref="T7:T18">D7-R7</f>
        <v>0</v>
      </c>
    </row>
    <row r="8" spans="1:20" ht="21" customHeight="1">
      <c r="A8" s="469"/>
      <c r="B8" s="468"/>
      <c r="C8" s="10" t="s">
        <v>14</v>
      </c>
      <c r="D8" s="23" t="s">
        <v>270</v>
      </c>
      <c r="E8" s="23">
        <f t="shared" si="0"/>
        <v>15599</v>
      </c>
      <c r="F8" s="23">
        <f t="shared" si="0"/>
        <v>175331</v>
      </c>
      <c r="G8" s="23">
        <f t="shared" si="0"/>
        <v>244604</v>
      </c>
      <c r="H8" s="23">
        <f t="shared" si="0"/>
        <v>174973</v>
      </c>
      <c r="I8" s="23">
        <f t="shared" si="0"/>
        <v>160862</v>
      </c>
      <c r="J8" s="23">
        <f t="shared" si="0"/>
        <v>128073</v>
      </c>
      <c r="K8" s="23">
        <f t="shared" si="0"/>
        <v>161059</v>
      </c>
      <c r="L8" s="23">
        <f t="shared" si="0"/>
        <v>147273</v>
      </c>
      <c r="M8" s="23">
        <f t="shared" si="0"/>
        <v>170424</v>
      </c>
      <c r="N8" s="23">
        <f t="shared" si="0"/>
        <v>158882</v>
      </c>
      <c r="O8" s="23">
        <f t="shared" si="0"/>
        <v>177122</v>
      </c>
      <c r="P8" s="23">
        <f t="shared" si="0"/>
        <v>162380</v>
      </c>
      <c r="Q8" s="23">
        <f t="shared" si="0"/>
        <v>369306</v>
      </c>
      <c r="R8" s="24">
        <f t="shared" si="1"/>
        <v>2245888</v>
      </c>
      <c r="S8" s="9"/>
      <c r="T8" s="79" t="e">
        <f t="shared" si="2"/>
        <v>#VALUE!</v>
      </c>
    </row>
    <row r="9" spans="1:20" ht="21" customHeight="1">
      <c r="A9" s="473"/>
      <c r="B9" s="474" t="s">
        <v>27</v>
      </c>
      <c r="C9" s="8" t="s">
        <v>0</v>
      </c>
      <c r="D9" s="18">
        <v>1973661</v>
      </c>
      <c r="E9" s="18">
        <v>22012</v>
      </c>
      <c r="F9" s="18">
        <v>106493</v>
      </c>
      <c r="G9" s="18">
        <v>162582</v>
      </c>
      <c r="H9" s="18">
        <v>141175</v>
      </c>
      <c r="I9" s="18">
        <v>153992</v>
      </c>
      <c r="J9" s="18">
        <v>133697</v>
      </c>
      <c r="K9" s="18">
        <v>170168</v>
      </c>
      <c r="L9" s="18">
        <v>136361</v>
      </c>
      <c r="M9" s="18">
        <v>158687</v>
      </c>
      <c r="N9" s="18">
        <v>130429</v>
      </c>
      <c r="O9" s="18">
        <v>187625</v>
      </c>
      <c r="P9" s="18">
        <v>163870</v>
      </c>
      <c r="Q9" s="18">
        <v>306570</v>
      </c>
      <c r="R9" s="18">
        <f t="shared" si="1"/>
        <v>1973661</v>
      </c>
      <c r="S9" s="9"/>
      <c r="T9" s="79">
        <f t="shared" si="2"/>
        <v>0</v>
      </c>
    </row>
    <row r="10" spans="1:20" ht="21" customHeight="1">
      <c r="A10" s="473"/>
      <c r="B10" s="477"/>
      <c r="C10" s="14" t="s">
        <v>14</v>
      </c>
      <c r="D10" s="24" t="s">
        <v>270</v>
      </c>
      <c r="E10" s="24">
        <v>3987</v>
      </c>
      <c r="F10" s="24">
        <v>99291</v>
      </c>
      <c r="G10" s="24">
        <v>165690</v>
      </c>
      <c r="H10" s="24">
        <v>132041</v>
      </c>
      <c r="I10" s="24">
        <v>158935</v>
      </c>
      <c r="J10" s="24">
        <v>124292</v>
      </c>
      <c r="K10" s="24">
        <v>156389</v>
      </c>
      <c r="L10" s="24">
        <v>144453</v>
      </c>
      <c r="M10" s="24">
        <v>166591</v>
      </c>
      <c r="N10" s="24">
        <v>155534</v>
      </c>
      <c r="O10" s="24">
        <v>173021</v>
      </c>
      <c r="P10" s="24">
        <v>143561</v>
      </c>
      <c r="Q10" s="24">
        <v>333348</v>
      </c>
      <c r="R10" s="24">
        <f t="shared" si="1"/>
        <v>1957133</v>
      </c>
      <c r="S10" s="9"/>
      <c r="T10" s="79" t="e">
        <f t="shared" si="2"/>
        <v>#VALUE!</v>
      </c>
    </row>
    <row r="11" spans="1:20" ht="21" customHeight="1">
      <c r="A11" s="475"/>
      <c r="B11" s="478" t="s">
        <v>102</v>
      </c>
      <c r="C11" s="8" t="s">
        <v>96</v>
      </c>
      <c r="D11" s="69">
        <v>6384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6384</v>
      </c>
      <c r="R11" s="18">
        <f t="shared" si="1"/>
        <v>6384</v>
      </c>
      <c r="S11" s="9"/>
      <c r="T11" s="79">
        <f t="shared" si="2"/>
        <v>0</v>
      </c>
    </row>
    <row r="12" spans="1:20" ht="21" customHeight="1">
      <c r="A12" s="475"/>
      <c r="B12" s="479"/>
      <c r="C12" s="10" t="s">
        <v>97</v>
      </c>
      <c r="D12" s="70" t="s">
        <v>270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>
        <v>6384</v>
      </c>
      <c r="R12" s="24">
        <f t="shared" si="1"/>
        <v>6384</v>
      </c>
      <c r="S12" s="9"/>
      <c r="T12" s="79" t="e">
        <f t="shared" si="2"/>
        <v>#VALUE!</v>
      </c>
    </row>
    <row r="13" spans="1:20" ht="21" customHeight="1">
      <c r="A13" s="473"/>
      <c r="B13" s="474" t="s">
        <v>143</v>
      </c>
      <c r="C13" s="8" t="s">
        <v>0</v>
      </c>
      <c r="D13" s="18">
        <v>235145</v>
      </c>
      <c r="E13" s="18">
        <v>7549</v>
      </c>
      <c r="F13" s="18">
        <v>190048</v>
      </c>
      <c r="G13" s="18">
        <v>6222</v>
      </c>
      <c r="H13" s="18">
        <v>1427</v>
      </c>
      <c r="I13" s="18">
        <v>916</v>
      </c>
      <c r="J13" s="18">
        <v>2437</v>
      </c>
      <c r="K13" s="18">
        <v>1427</v>
      </c>
      <c r="L13" s="18">
        <v>916</v>
      </c>
      <c r="M13" s="18">
        <v>2437</v>
      </c>
      <c r="N13" s="18">
        <v>1427</v>
      </c>
      <c r="O13" s="18">
        <v>9973</v>
      </c>
      <c r="P13" s="18">
        <v>226</v>
      </c>
      <c r="Q13" s="18">
        <v>10140</v>
      </c>
      <c r="R13" s="18">
        <f t="shared" si="1"/>
        <v>235145</v>
      </c>
      <c r="S13" s="9"/>
      <c r="T13" s="79">
        <f t="shared" si="2"/>
        <v>0</v>
      </c>
    </row>
    <row r="14" spans="1:20" ht="21" customHeight="1">
      <c r="A14" s="473"/>
      <c r="B14" s="477"/>
      <c r="C14" s="14" t="s">
        <v>14</v>
      </c>
      <c r="D14" s="24" t="s">
        <v>270</v>
      </c>
      <c r="E14" s="24">
        <v>11612</v>
      </c>
      <c r="F14" s="24">
        <v>76040</v>
      </c>
      <c r="G14" s="24">
        <v>77821</v>
      </c>
      <c r="H14" s="24">
        <v>41649</v>
      </c>
      <c r="I14" s="24">
        <v>1228</v>
      </c>
      <c r="J14" s="24">
        <v>2748</v>
      </c>
      <c r="K14" s="24">
        <v>1369</v>
      </c>
      <c r="L14" s="24">
        <v>1228</v>
      </c>
      <c r="M14" s="24">
        <v>2748</v>
      </c>
      <c r="N14" s="24">
        <v>1369</v>
      </c>
      <c r="O14" s="24">
        <v>1228</v>
      </c>
      <c r="P14" s="24">
        <v>1228</v>
      </c>
      <c r="Q14" s="24">
        <v>5062</v>
      </c>
      <c r="R14" s="24">
        <f t="shared" si="1"/>
        <v>225330</v>
      </c>
      <c r="S14" s="9"/>
      <c r="T14" s="79" t="e">
        <f t="shared" si="2"/>
        <v>#VALUE!</v>
      </c>
    </row>
    <row r="15" spans="1:20" ht="21" customHeight="1">
      <c r="A15" s="475"/>
      <c r="B15" s="474" t="s">
        <v>71</v>
      </c>
      <c r="C15" s="8" t="s">
        <v>0</v>
      </c>
      <c r="D15" s="18">
        <v>59767</v>
      </c>
      <c r="E15" s="18">
        <v>400</v>
      </c>
      <c r="F15" s="18">
        <v>1368</v>
      </c>
      <c r="G15" s="18">
        <v>2288</v>
      </c>
      <c r="H15" s="18">
        <v>1920</v>
      </c>
      <c r="I15" s="18">
        <v>7751</v>
      </c>
      <c r="J15" s="18">
        <v>1406</v>
      </c>
      <c r="K15" s="18">
        <v>1255</v>
      </c>
      <c r="L15" s="18">
        <v>1875</v>
      </c>
      <c r="M15" s="18">
        <v>1200</v>
      </c>
      <c r="N15" s="18">
        <v>3823</v>
      </c>
      <c r="O15" s="18">
        <v>4000</v>
      </c>
      <c r="P15" s="18">
        <v>8138</v>
      </c>
      <c r="Q15" s="18">
        <v>24343</v>
      </c>
      <c r="R15" s="18">
        <f t="shared" si="1"/>
        <v>59767</v>
      </c>
      <c r="S15" s="9"/>
      <c r="T15" s="79">
        <f t="shared" si="2"/>
        <v>0</v>
      </c>
    </row>
    <row r="16" spans="1:20" ht="21" customHeight="1">
      <c r="A16" s="475"/>
      <c r="B16" s="477"/>
      <c r="C16" s="14" t="s">
        <v>14</v>
      </c>
      <c r="D16" s="24" t="s">
        <v>270</v>
      </c>
      <c r="E16" s="24">
        <v>0</v>
      </c>
      <c r="F16" s="24">
        <v>0</v>
      </c>
      <c r="G16" s="24">
        <v>1093</v>
      </c>
      <c r="H16" s="24">
        <v>1283</v>
      </c>
      <c r="I16" s="24">
        <v>674</v>
      </c>
      <c r="J16" s="24">
        <v>969</v>
      </c>
      <c r="K16" s="24">
        <v>800</v>
      </c>
      <c r="L16" s="24">
        <v>1569</v>
      </c>
      <c r="M16" s="24">
        <v>1021</v>
      </c>
      <c r="N16" s="24">
        <v>1972</v>
      </c>
      <c r="O16" s="24">
        <v>2818</v>
      </c>
      <c r="P16" s="24">
        <v>17472</v>
      </c>
      <c r="Q16" s="24">
        <v>21821</v>
      </c>
      <c r="R16" s="24">
        <f t="shared" si="1"/>
        <v>51492</v>
      </c>
      <c r="S16" s="9"/>
      <c r="T16" s="79" t="e">
        <f t="shared" si="2"/>
        <v>#VALUE!</v>
      </c>
    </row>
    <row r="17" spans="1:20" ht="21" customHeight="1">
      <c r="A17" s="475"/>
      <c r="B17" s="626" t="s">
        <v>394</v>
      </c>
      <c r="C17" s="8" t="s">
        <v>0</v>
      </c>
      <c r="D17" s="18">
        <v>4987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2493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2494</v>
      </c>
      <c r="R17" s="18">
        <f t="shared" si="1"/>
        <v>4987</v>
      </c>
      <c r="S17" s="9"/>
      <c r="T17" s="79">
        <f t="shared" si="2"/>
        <v>0</v>
      </c>
    </row>
    <row r="18" spans="1:20" ht="21" customHeight="1">
      <c r="A18" s="475"/>
      <c r="B18" s="628"/>
      <c r="C18" s="10" t="s">
        <v>14</v>
      </c>
      <c r="D18" s="23"/>
      <c r="E18" s="23"/>
      <c r="F18" s="23"/>
      <c r="G18" s="23"/>
      <c r="H18" s="23"/>
      <c r="I18" s="23"/>
      <c r="J18" s="23"/>
      <c r="K18" s="23">
        <v>2419</v>
      </c>
      <c r="L18" s="23"/>
      <c r="M18" s="23"/>
      <c r="N18" s="23"/>
      <c r="O18" s="23"/>
      <c r="P18" s="23"/>
      <c r="Q18" s="23">
        <v>2404</v>
      </c>
      <c r="R18" s="24">
        <f t="shared" si="1"/>
        <v>4823</v>
      </c>
      <c r="S18" s="9"/>
      <c r="T18" s="79">
        <f t="shared" si="2"/>
        <v>-4823</v>
      </c>
    </row>
    <row r="19" spans="1:20" ht="21" customHeight="1">
      <c r="A19" s="475"/>
      <c r="B19" s="626" t="s">
        <v>88</v>
      </c>
      <c r="C19" s="8" t="s">
        <v>0</v>
      </c>
      <c r="D19" s="18">
        <v>1369</v>
      </c>
      <c r="E19" s="18">
        <v>0</v>
      </c>
      <c r="F19" s="18">
        <v>0</v>
      </c>
      <c r="G19" s="18">
        <v>0</v>
      </c>
      <c r="H19" s="18">
        <v>25</v>
      </c>
      <c r="I19" s="18">
        <v>148</v>
      </c>
      <c r="J19" s="18">
        <v>85</v>
      </c>
      <c r="K19" s="18">
        <v>117</v>
      </c>
      <c r="L19" s="18">
        <v>74</v>
      </c>
      <c r="M19" s="18">
        <v>251</v>
      </c>
      <c r="N19" s="18">
        <v>98</v>
      </c>
      <c r="O19" s="18">
        <v>139</v>
      </c>
      <c r="P19" s="18">
        <v>383</v>
      </c>
      <c r="Q19" s="18">
        <v>49</v>
      </c>
      <c r="R19" s="18">
        <f t="shared" si="1"/>
        <v>1369</v>
      </c>
      <c r="S19" s="9"/>
      <c r="T19" s="79">
        <f aca="true" t="shared" si="3" ref="T19:T56">D19-R19</f>
        <v>0</v>
      </c>
    </row>
    <row r="20" spans="1:20" ht="21" customHeight="1">
      <c r="A20" s="475"/>
      <c r="B20" s="627"/>
      <c r="C20" s="14" t="s">
        <v>14</v>
      </c>
      <c r="D20" s="24" t="s">
        <v>270</v>
      </c>
      <c r="E20" s="24">
        <v>0</v>
      </c>
      <c r="F20" s="24">
        <v>0</v>
      </c>
      <c r="G20" s="24">
        <v>0</v>
      </c>
      <c r="H20" s="24">
        <v>0</v>
      </c>
      <c r="I20" s="24">
        <v>25</v>
      </c>
      <c r="J20" s="24">
        <v>64</v>
      </c>
      <c r="K20" s="24">
        <v>82</v>
      </c>
      <c r="L20" s="24">
        <v>23</v>
      </c>
      <c r="M20" s="24">
        <v>64</v>
      </c>
      <c r="N20" s="24">
        <v>7</v>
      </c>
      <c r="O20" s="24">
        <v>55</v>
      </c>
      <c r="P20" s="24">
        <v>119</v>
      </c>
      <c r="Q20" s="24">
        <v>287</v>
      </c>
      <c r="R20" s="24">
        <f t="shared" si="1"/>
        <v>726</v>
      </c>
      <c r="S20" s="9"/>
      <c r="T20" s="79" t="e">
        <f t="shared" si="3"/>
        <v>#VALUE!</v>
      </c>
    </row>
    <row r="21" spans="1:20" ht="21" customHeight="1">
      <c r="A21" s="467" t="s">
        <v>85</v>
      </c>
      <c r="B21" s="468"/>
      <c r="C21" s="8" t="s">
        <v>0</v>
      </c>
      <c r="D21" s="18">
        <f aca="true" t="shared" si="4" ref="D21:Q22">SUM(D23,D25,D27,D29,D31,D33,D35)</f>
        <v>860875</v>
      </c>
      <c r="E21" s="18">
        <f t="shared" si="4"/>
        <v>964</v>
      </c>
      <c r="F21" s="18">
        <f t="shared" si="4"/>
        <v>31817</v>
      </c>
      <c r="G21" s="18">
        <f t="shared" si="4"/>
        <v>58368</v>
      </c>
      <c r="H21" s="18">
        <f t="shared" si="4"/>
        <v>60357</v>
      </c>
      <c r="I21" s="18">
        <f t="shared" si="4"/>
        <v>68284</v>
      </c>
      <c r="J21" s="18">
        <f t="shared" si="4"/>
        <v>55445</v>
      </c>
      <c r="K21" s="18">
        <f t="shared" si="4"/>
        <v>61795</v>
      </c>
      <c r="L21" s="18">
        <f t="shared" si="4"/>
        <v>68916</v>
      </c>
      <c r="M21" s="18">
        <f t="shared" si="4"/>
        <v>63402</v>
      </c>
      <c r="N21" s="18">
        <f t="shared" si="4"/>
        <v>65210</v>
      </c>
      <c r="O21" s="18">
        <f t="shared" si="4"/>
        <v>76024</v>
      </c>
      <c r="P21" s="18">
        <f t="shared" si="4"/>
        <v>53007</v>
      </c>
      <c r="Q21" s="18">
        <f t="shared" si="4"/>
        <v>197286</v>
      </c>
      <c r="R21" s="18">
        <f t="shared" si="1"/>
        <v>860875</v>
      </c>
      <c r="S21" s="9"/>
      <c r="T21" s="79">
        <f t="shared" si="3"/>
        <v>0</v>
      </c>
    </row>
    <row r="22" spans="1:20" ht="21" customHeight="1">
      <c r="A22" s="469"/>
      <c r="B22" s="468"/>
      <c r="C22" s="10" t="s">
        <v>14</v>
      </c>
      <c r="D22" s="23" t="s">
        <v>270</v>
      </c>
      <c r="E22" s="23">
        <f t="shared" si="4"/>
        <v>35</v>
      </c>
      <c r="F22" s="23">
        <f t="shared" si="4"/>
        <v>22428</v>
      </c>
      <c r="G22" s="23">
        <f t="shared" si="4"/>
        <v>37309</v>
      </c>
      <c r="H22" s="23">
        <f t="shared" si="4"/>
        <v>41131</v>
      </c>
      <c r="I22" s="23">
        <f t="shared" si="4"/>
        <v>59522</v>
      </c>
      <c r="J22" s="23">
        <f t="shared" si="4"/>
        <v>36516</v>
      </c>
      <c r="K22" s="23">
        <f t="shared" si="4"/>
        <v>45592</v>
      </c>
      <c r="L22" s="23">
        <f t="shared" si="4"/>
        <v>47614</v>
      </c>
      <c r="M22" s="23">
        <f t="shared" si="4"/>
        <v>42342</v>
      </c>
      <c r="N22" s="23">
        <f t="shared" si="4"/>
        <v>46431</v>
      </c>
      <c r="O22" s="23">
        <f t="shared" si="4"/>
        <v>68495</v>
      </c>
      <c r="P22" s="23">
        <f t="shared" si="4"/>
        <v>56754</v>
      </c>
      <c r="Q22" s="23">
        <f t="shared" si="4"/>
        <v>205713</v>
      </c>
      <c r="R22" s="23">
        <f t="shared" si="1"/>
        <v>709882</v>
      </c>
      <c r="S22" s="9"/>
      <c r="T22" s="79" t="e">
        <f t="shared" si="3"/>
        <v>#VALUE!</v>
      </c>
    </row>
    <row r="23" spans="1:20" ht="21" customHeight="1">
      <c r="A23" s="473"/>
      <c r="B23" s="625" t="s">
        <v>27</v>
      </c>
      <c r="C23" s="8" t="s">
        <v>0</v>
      </c>
      <c r="D23" s="18">
        <v>14771</v>
      </c>
      <c r="E23" s="18">
        <v>386</v>
      </c>
      <c r="F23" s="18">
        <v>792</v>
      </c>
      <c r="G23" s="18">
        <v>1151</v>
      </c>
      <c r="H23" s="18">
        <v>1257</v>
      </c>
      <c r="I23" s="18">
        <v>1222</v>
      </c>
      <c r="J23" s="18">
        <v>790</v>
      </c>
      <c r="K23" s="18">
        <v>1308</v>
      </c>
      <c r="L23" s="18">
        <v>1433</v>
      </c>
      <c r="M23" s="18">
        <v>768</v>
      </c>
      <c r="N23" s="18">
        <v>1405</v>
      </c>
      <c r="O23" s="18">
        <v>1364</v>
      </c>
      <c r="P23" s="18">
        <v>1339</v>
      </c>
      <c r="Q23" s="18">
        <v>1556</v>
      </c>
      <c r="R23" s="18">
        <f aca="true" t="shared" si="5" ref="R23:R50">SUM(E23:Q23)</f>
        <v>14771</v>
      </c>
      <c r="S23" s="9"/>
      <c r="T23" s="79">
        <f t="shared" si="3"/>
        <v>0</v>
      </c>
    </row>
    <row r="24" spans="1:20" ht="21" customHeight="1">
      <c r="A24" s="473"/>
      <c r="B24" s="478"/>
      <c r="C24" s="14" t="s">
        <v>14</v>
      </c>
      <c r="D24" s="24" t="s">
        <v>270</v>
      </c>
      <c r="E24" s="24">
        <v>35</v>
      </c>
      <c r="F24" s="24">
        <v>300</v>
      </c>
      <c r="G24" s="24">
        <v>514</v>
      </c>
      <c r="H24" s="24">
        <v>701</v>
      </c>
      <c r="I24" s="24">
        <v>507</v>
      </c>
      <c r="J24" s="24">
        <v>493</v>
      </c>
      <c r="K24" s="24">
        <v>535</v>
      </c>
      <c r="L24" s="24">
        <v>862</v>
      </c>
      <c r="M24" s="24">
        <v>719</v>
      </c>
      <c r="N24" s="24">
        <v>587</v>
      </c>
      <c r="O24" s="24">
        <v>464</v>
      </c>
      <c r="P24" s="24">
        <v>638</v>
      </c>
      <c r="Q24" s="24">
        <v>1158</v>
      </c>
      <c r="R24" s="24">
        <f t="shared" si="5"/>
        <v>7513</v>
      </c>
      <c r="S24" s="9"/>
      <c r="T24" s="79" t="e">
        <f t="shared" si="3"/>
        <v>#VALUE!</v>
      </c>
    </row>
    <row r="25" spans="1:20" ht="21" customHeight="1">
      <c r="A25" s="475"/>
      <c r="B25" s="625" t="s">
        <v>47</v>
      </c>
      <c r="C25" s="8" t="s">
        <v>0</v>
      </c>
      <c r="D25" s="18">
        <v>510602</v>
      </c>
      <c r="E25" s="13">
        <v>0</v>
      </c>
      <c r="F25" s="13">
        <v>22241</v>
      </c>
      <c r="G25" s="13">
        <v>36262</v>
      </c>
      <c r="H25" s="13">
        <v>36867</v>
      </c>
      <c r="I25" s="13">
        <v>40564</v>
      </c>
      <c r="J25" s="13">
        <v>32342</v>
      </c>
      <c r="K25" s="13">
        <v>37696</v>
      </c>
      <c r="L25" s="13">
        <v>44834</v>
      </c>
      <c r="M25" s="13">
        <v>39130</v>
      </c>
      <c r="N25" s="13">
        <v>39034</v>
      </c>
      <c r="O25" s="13">
        <v>45627</v>
      </c>
      <c r="P25" s="13">
        <v>34602</v>
      </c>
      <c r="Q25" s="13">
        <v>101403</v>
      </c>
      <c r="R25" s="18">
        <f t="shared" si="5"/>
        <v>510602</v>
      </c>
      <c r="S25" s="9"/>
      <c r="T25" s="79">
        <f t="shared" si="3"/>
        <v>0</v>
      </c>
    </row>
    <row r="26" spans="1:20" ht="21" customHeight="1">
      <c r="A26" s="475"/>
      <c r="B26" s="625"/>
      <c r="C26" s="10" t="s">
        <v>14</v>
      </c>
      <c r="D26" s="23"/>
      <c r="E26" s="23"/>
      <c r="F26" s="23">
        <v>13480</v>
      </c>
      <c r="G26" s="23">
        <v>26016</v>
      </c>
      <c r="H26" s="23">
        <v>29690</v>
      </c>
      <c r="I26" s="23">
        <v>34289</v>
      </c>
      <c r="J26" s="23">
        <v>20849</v>
      </c>
      <c r="K26" s="23">
        <v>33778</v>
      </c>
      <c r="L26" s="23">
        <v>33263</v>
      </c>
      <c r="M26" s="23">
        <v>30691</v>
      </c>
      <c r="N26" s="23">
        <v>31613</v>
      </c>
      <c r="O26" s="23">
        <v>35706</v>
      </c>
      <c r="P26" s="23">
        <v>37923</v>
      </c>
      <c r="Q26" s="23">
        <v>132732</v>
      </c>
      <c r="R26" s="24">
        <f t="shared" si="5"/>
        <v>460030</v>
      </c>
      <c r="S26" s="9"/>
      <c r="T26" s="79">
        <f t="shared" si="3"/>
        <v>-460030</v>
      </c>
    </row>
    <row r="27" spans="1:19" ht="21" customHeight="1">
      <c r="A27" s="257"/>
      <c r="B27" s="625" t="s">
        <v>395</v>
      </c>
      <c r="C27" s="230" t="s">
        <v>0</v>
      </c>
      <c r="D27" s="13">
        <v>14293</v>
      </c>
      <c r="E27" s="13">
        <v>0</v>
      </c>
      <c r="F27" s="13">
        <v>893</v>
      </c>
      <c r="G27" s="13">
        <v>893</v>
      </c>
      <c r="H27" s="13">
        <v>893</v>
      </c>
      <c r="I27" s="13">
        <v>893</v>
      </c>
      <c r="J27" s="13">
        <v>893</v>
      </c>
      <c r="K27" s="13">
        <v>893</v>
      </c>
      <c r="L27" s="13">
        <v>1788</v>
      </c>
      <c r="M27" s="13">
        <v>1787</v>
      </c>
      <c r="N27" s="13">
        <v>1787</v>
      </c>
      <c r="O27" s="13">
        <v>1787</v>
      </c>
      <c r="P27" s="13">
        <v>893</v>
      </c>
      <c r="Q27" s="13">
        <v>893</v>
      </c>
      <c r="R27" s="13">
        <f t="shared" si="5"/>
        <v>14293</v>
      </c>
      <c r="S27" s="9"/>
    </row>
    <row r="28" spans="1:19" ht="21" customHeight="1">
      <c r="A28" s="257"/>
      <c r="B28" s="625"/>
      <c r="C28" s="231" t="s">
        <v>14</v>
      </c>
      <c r="D28" s="23"/>
      <c r="E28" s="23"/>
      <c r="F28" s="23">
        <v>296</v>
      </c>
      <c r="G28" s="23">
        <v>334</v>
      </c>
      <c r="H28" s="23">
        <v>451</v>
      </c>
      <c r="I28" s="23">
        <v>916</v>
      </c>
      <c r="J28" s="23">
        <v>348</v>
      </c>
      <c r="K28" s="23">
        <v>542</v>
      </c>
      <c r="L28" s="23">
        <v>1029</v>
      </c>
      <c r="M28" s="23">
        <v>690</v>
      </c>
      <c r="N28" s="23">
        <v>595</v>
      </c>
      <c r="O28" s="23">
        <v>731</v>
      </c>
      <c r="P28" s="23">
        <v>1058</v>
      </c>
      <c r="Q28" s="23">
        <v>3125</v>
      </c>
      <c r="R28" s="24">
        <f t="shared" si="5"/>
        <v>10115</v>
      </c>
      <c r="S28" s="9"/>
    </row>
    <row r="29" spans="1:20" ht="21" customHeight="1">
      <c r="A29" s="473"/>
      <c r="B29" s="625" t="s">
        <v>396</v>
      </c>
      <c r="C29" s="8" t="s">
        <v>0</v>
      </c>
      <c r="D29" s="18">
        <v>13023</v>
      </c>
      <c r="E29" s="18">
        <v>578</v>
      </c>
      <c r="F29" s="18">
        <v>583</v>
      </c>
      <c r="G29" s="18">
        <v>706</v>
      </c>
      <c r="H29" s="18">
        <v>789</v>
      </c>
      <c r="I29" s="18">
        <v>977</v>
      </c>
      <c r="J29" s="18">
        <v>758</v>
      </c>
      <c r="K29" s="18">
        <v>616</v>
      </c>
      <c r="L29" s="18">
        <v>832</v>
      </c>
      <c r="M29" s="18">
        <v>783</v>
      </c>
      <c r="N29" s="18">
        <v>623</v>
      </c>
      <c r="O29" s="18">
        <v>1156</v>
      </c>
      <c r="P29" s="18">
        <v>3466</v>
      </c>
      <c r="Q29" s="18">
        <v>1156</v>
      </c>
      <c r="R29" s="18">
        <f t="shared" si="5"/>
        <v>13023</v>
      </c>
      <c r="S29" s="9"/>
      <c r="T29" s="79">
        <f t="shared" si="3"/>
        <v>0</v>
      </c>
    </row>
    <row r="30" spans="1:20" ht="21" customHeight="1">
      <c r="A30" s="473"/>
      <c r="B30" s="625"/>
      <c r="C30" s="10" t="s">
        <v>14</v>
      </c>
      <c r="D30" s="23"/>
      <c r="E30" s="23"/>
      <c r="F30" s="23">
        <v>66</v>
      </c>
      <c r="G30" s="23">
        <v>116</v>
      </c>
      <c r="H30" s="23">
        <v>241</v>
      </c>
      <c r="I30" s="23">
        <v>177</v>
      </c>
      <c r="J30" s="23">
        <v>231</v>
      </c>
      <c r="K30" s="23">
        <v>320</v>
      </c>
      <c r="L30" s="23">
        <v>556</v>
      </c>
      <c r="M30" s="23">
        <v>669</v>
      </c>
      <c r="N30" s="23">
        <v>516</v>
      </c>
      <c r="O30" s="23">
        <v>262</v>
      </c>
      <c r="P30" s="23">
        <v>1003</v>
      </c>
      <c r="Q30" s="23">
        <v>1192</v>
      </c>
      <c r="R30" s="24">
        <f t="shared" si="5"/>
        <v>5349</v>
      </c>
      <c r="S30" s="9"/>
      <c r="T30" s="79">
        <f t="shared" si="3"/>
        <v>-5349</v>
      </c>
    </row>
    <row r="31" spans="1:20" ht="21" customHeight="1">
      <c r="A31" s="475"/>
      <c r="B31" s="625" t="s">
        <v>376</v>
      </c>
      <c r="C31" s="8" t="s">
        <v>0</v>
      </c>
      <c r="D31" s="18">
        <v>21244</v>
      </c>
      <c r="E31" s="18">
        <v>0</v>
      </c>
      <c r="F31" s="18">
        <v>440</v>
      </c>
      <c r="G31" s="18">
        <v>452</v>
      </c>
      <c r="H31" s="18">
        <v>752</v>
      </c>
      <c r="I31" s="18">
        <v>1615</v>
      </c>
      <c r="J31" s="18">
        <v>743</v>
      </c>
      <c r="K31" s="18">
        <v>251</v>
      </c>
      <c r="L31" s="18">
        <v>448</v>
      </c>
      <c r="M31" s="18">
        <v>869</v>
      </c>
      <c r="N31" s="18">
        <v>1861</v>
      </c>
      <c r="O31" s="18">
        <v>3186</v>
      </c>
      <c r="P31" s="18">
        <v>558</v>
      </c>
      <c r="Q31" s="18">
        <v>10069</v>
      </c>
      <c r="R31" s="18">
        <f t="shared" si="5"/>
        <v>21244</v>
      </c>
      <c r="S31" s="9"/>
      <c r="T31" s="79">
        <f t="shared" si="3"/>
        <v>0</v>
      </c>
    </row>
    <row r="32" spans="1:20" ht="21" customHeight="1">
      <c r="A32" s="475"/>
      <c r="B32" s="625"/>
      <c r="C32" s="10" t="s">
        <v>14</v>
      </c>
      <c r="D32" s="23"/>
      <c r="E32" s="23"/>
      <c r="F32" s="23">
        <v>152</v>
      </c>
      <c r="G32" s="23">
        <v>270</v>
      </c>
      <c r="H32" s="23">
        <v>314</v>
      </c>
      <c r="I32" s="23">
        <v>283</v>
      </c>
      <c r="J32" s="23">
        <v>1657</v>
      </c>
      <c r="K32" s="23">
        <v>227</v>
      </c>
      <c r="L32" s="23">
        <v>705</v>
      </c>
      <c r="M32" s="23">
        <v>450</v>
      </c>
      <c r="N32" s="23">
        <v>77</v>
      </c>
      <c r="O32" s="23">
        <v>626</v>
      </c>
      <c r="P32" s="23">
        <v>2353</v>
      </c>
      <c r="Q32" s="23">
        <v>4694</v>
      </c>
      <c r="R32" s="24">
        <f t="shared" si="5"/>
        <v>11808</v>
      </c>
      <c r="S32" s="9"/>
      <c r="T32" s="79">
        <f t="shared" si="3"/>
        <v>-11808</v>
      </c>
    </row>
    <row r="33" spans="1:20" ht="21" customHeight="1">
      <c r="A33" s="475"/>
      <c r="B33" s="625" t="s">
        <v>49</v>
      </c>
      <c r="C33" s="8" t="s">
        <v>0</v>
      </c>
      <c r="D33" s="18">
        <v>45241</v>
      </c>
      <c r="E33" s="18">
        <v>0</v>
      </c>
      <c r="F33" s="18">
        <v>100</v>
      </c>
      <c r="G33" s="18">
        <v>100</v>
      </c>
      <c r="H33" s="18">
        <v>100</v>
      </c>
      <c r="I33" s="18">
        <v>100</v>
      </c>
      <c r="J33" s="18">
        <v>100</v>
      </c>
      <c r="K33" s="18">
        <v>100</v>
      </c>
      <c r="L33" s="18">
        <v>100</v>
      </c>
      <c r="M33" s="18">
        <v>100</v>
      </c>
      <c r="N33" s="18">
        <v>100</v>
      </c>
      <c r="O33" s="18">
        <v>100</v>
      </c>
      <c r="P33" s="18">
        <v>100</v>
      </c>
      <c r="Q33" s="18">
        <v>44141</v>
      </c>
      <c r="R33" s="18">
        <f t="shared" si="5"/>
        <v>45241</v>
      </c>
      <c r="S33" s="9"/>
      <c r="T33" s="79">
        <f t="shared" si="3"/>
        <v>0</v>
      </c>
    </row>
    <row r="34" spans="1:20" ht="21" customHeight="1">
      <c r="A34" s="475"/>
      <c r="B34" s="625"/>
      <c r="C34" s="10" t="s">
        <v>14</v>
      </c>
      <c r="D34" s="23"/>
      <c r="E34" s="23"/>
      <c r="F34" s="23"/>
      <c r="G34" s="23">
        <v>62</v>
      </c>
      <c r="H34" s="23">
        <v>141</v>
      </c>
      <c r="I34" s="23">
        <v>141</v>
      </c>
      <c r="J34" s="23">
        <v>85</v>
      </c>
      <c r="K34" s="23">
        <v>56</v>
      </c>
      <c r="L34" s="23">
        <v>76</v>
      </c>
      <c r="M34" s="23">
        <v>82</v>
      </c>
      <c r="N34" s="23">
        <v>270</v>
      </c>
      <c r="O34" s="23">
        <v>41</v>
      </c>
      <c r="P34" s="23">
        <v>182</v>
      </c>
      <c r="Q34" s="23">
        <v>39846</v>
      </c>
      <c r="R34" s="24">
        <f t="shared" si="5"/>
        <v>40982</v>
      </c>
      <c r="S34" s="9"/>
      <c r="T34" s="79">
        <f t="shared" si="3"/>
        <v>-40982</v>
      </c>
    </row>
    <row r="35" spans="1:20" ht="21" customHeight="1">
      <c r="A35" s="475"/>
      <c r="B35" s="625" t="s">
        <v>51</v>
      </c>
      <c r="C35" s="8" t="s">
        <v>0</v>
      </c>
      <c r="D35" s="18">
        <v>241701</v>
      </c>
      <c r="E35" s="13">
        <v>0</v>
      </c>
      <c r="F35" s="13">
        <v>6768</v>
      </c>
      <c r="G35" s="13">
        <v>18804</v>
      </c>
      <c r="H35" s="13">
        <v>19699</v>
      </c>
      <c r="I35" s="13">
        <v>22913</v>
      </c>
      <c r="J35" s="13">
        <v>19819</v>
      </c>
      <c r="K35" s="13">
        <v>20931</v>
      </c>
      <c r="L35" s="13">
        <v>19481</v>
      </c>
      <c r="M35" s="13">
        <v>19965</v>
      </c>
      <c r="N35" s="13">
        <v>20400</v>
      </c>
      <c r="O35" s="13">
        <v>22804</v>
      </c>
      <c r="P35" s="13">
        <v>12049</v>
      </c>
      <c r="Q35" s="13">
        <v>38068</v>
      </c>
      <c r="R35" s="18">
        <f t="shared" si="5"/>
        <v>241701</v>
      </c>
      <c r="S35" s="9"/>
      <c r="T35" s="79">
        <f t="shared" si="3"/>
        <v>0</v>
      </c>
    </row>
    <row r="36" spans="1:20" ht="21" customHeight="1">
      <c r="A36" s="472"/>
      <c r="B36" s="625"/>
      <c r="C36" s="10" t="s">
        <v>14</v>
      </c>
      <c r="D36" s="23"/>
      <c r="E36" s="23"/>
      <c r="F36" s="23">
        <v>8134</v>
      </c>
      <c r="G36" s="23">
        <v>9997</v>
      </c>
      <c r="H36" s="23">
        <v>9593</v>
      </c>
      <c r="I36" s="23">
        <v>23209</v>
      </c>
      <c r="J36" s="23">
        <v>12853</v>
      </c>
      <c r="K36" s="23">
        <v>10134</v>
      </c>
      <c r="L36" s="23">
        <v>11123</v>
      </c>
      <c r="M36" s="23">
        <v>9041</v>
      </c>
      <c r="N36" s="23">
        <v>12773</v>
      </c>
      <c r="O36" s="23">
        <v>30665</v>
      </c>
      <c r="P36" s="23">
        <v>13597</v>
      </c>
      <c r="Q36" s="23">
        <v>22966</v>
      </c>
      <c r="R36" s="24">
        <f t="shared" si="5"/>
        <v>174085</v>
      </c>
      <c r="S36" s="9"/>
      <c r="T36" s="79">
        <f t="shared" si="3"/>
        <v>-174085</v>
      </c>
    </row>
    <row r="37" spans="1:20" ht="21" customHeight="1">
      <c r="A37" s="467" t="s">
        <v>157</v>
      </c>
      <c r="B37" s="468"/>
      <c r="C37" s="8" t="s">
        <v>0</v>
      </c>
      <c r="D37" s="18">
        <f>SUM(D39,D41,D43,D45,D47,D49,D51,D53)</f>
        <v>481840</v>
      </c>
      <c r="E37" s="18">
        <f aca="true" t="shared" si="6" ref="E37:Q38">SUM(E39,E41,E43,E45,E47,E49,E51,E53)</f>
        <v>23210</v>
      </c>
      <c r="F37" s="18">
        <f t="shared" si="6"/>
        <v>37006</v>
      </c>
      <c r="G37" s="18">
        <f t="shared" si="6"/>
        <v>36845</v>
      </c>
      <c r="H37" s="18">
        <f t="shared" si="6"/>
        <v>31836</v>
      </c>
      <c r="I37" s="18">
        <f t="shared" si="6"/>
        <v>39492</v>
      </c>
      <c r="J37" s="18">
        <f t="shared" si="6"/>
        <v>34417</v>
      </c>
      <c r="K37" s="18">
        <f t="shared" si="6"/>
        <v>34048</v>
      </c>
      <c r="L37" s="18">
        <f t="shared" si="6"/>
        <v>39337</v>
      </c>
      <c r="M37" s="18">
        <f t="shared" si="6"/>
        <v>53173</v>
      </c>
      <c r="N37" s="18">
        <f t="shared" si="6"/>
        <v>29276</v>
      </c>
      <c r="O37" s="18">
        <f t="shared" si="6"/>
        <v>32324</v>
      </c>
      <c r="P37" s="18">
        <f t="shared" si="6"/>
        <v>43455</v>
      </c>
      <c r="Q37" s="18">
        <f t="shared" si="6"/>
        <v>47421</v>
      </c>
      <c r="R37" s="18">
        <f t="shared" si="5"/>
        <v>481840</v>
      </c>
      <c r="S37" s="9"/>
      <c r="T37" s="79">
        <f t="shared" si="3"/>
        <v>0</v>
      </c>
    </row>
    <row r="38" spans="1:20" ht="21" customHeight="1">
      <c r="A38" s="469"/>
      <c r="B38" s="468"/>
      <c r="C38" s="10" t="s">
        <v>14</v>
      </c>
      <c r="D38" s="23" t="s">
        <v>270</v>
      </c>
      <c r="E38" s="23">
        <f t="shared" si="6"/>
        <v>5011</v>
      </c>
      <c r="F38" s="23">
        <f t="shared" si="6"/>
        <v>18990</v>
      </c>
      <c r="G38" s="23">
        <f t="shared" si="6"/>
        <v>22792</v>
      </c>
      <c r="H38" s="23">
        <f t="shared" si="6"/>
        <v>26209</v>
      </c>
      <c r="I38" s="23">
        <f t="shared" si="6"/>
        <v>22848</v>
      </c>
      <c r="J38" s="23">
        <f t="shared" si="6"/>
        <v>19440</v>
      </c>
      <c r="K38" s="23">
        <f t="shared" si="6"/>
        <v>25041</v>
      </c>
      <c r="L38" s="23">
        <f t="shared" si="6"/>
        <v>25764</v>
      </c>
      <c r="M38" s="23">
        <f t="shared" si="6"/>
        <v>28659</v>
      </c>
      <c r="N38" s="23">
        <f t="shared" si="6"/>
        <v>23006</v>
      </c>
      <c r="O38" s="23">
        <f t="shared" si="6"/>
        <v>25011</v>
      </c>
      <c r="P38" s="23">
        <f t="shared" si="6"/>
        <v>27458</v>
      </c>
      <c r="Q38" s="23">
        <f t="shared" si="6"/>
        <v>55130</v>
      </c>
      <c r="R38" s="24">
        <f t="shared" si="5"/>
        <v>325359</v>
      </c>
      <c r="S38" s="9"/>
      <c r="T38" s="79" t="e">
        <f t="shared" si="3"/>
        <v>#VALUE!</v>
      </c>
    </row>
    <row r="39" spans="1:20" ht="21" customHeight="1">
      <c r="A39" s="473"/>
      <c r="B39" s="625" t="s">
        <v>27</v>
      </c>
      <c r="C39" s="8" t="s">
        <v>0</v>
      </c>
      <c r="D39" s="18">
        <v>22877</v>
      </c>
      <c r="E39" s="18">
        <v>1500</v>
      </c>
      <c r="F39" s="18">
        <v>1589</v>
      </c>
      <c r="G39" s="18">
        <v>2189</v>
      </c>
      <c r="H39" s="18">
        <v>1621</v>
      </c>
      <c r="I39" s="18">
        <v>1536</v>
      </c>
      <c r="J39" s="18">
        <v>1620</v>
      </c>
      <c r="K39" s="18">
        <v>1472</v>
      </c>
      <c r="L39" s="18">
        <v>1770</v>
      </c>
      <c r="M39" s="18">
        <v>3151</v>
      </c>
      <c r="N39" s="18">
        <v>1866</v>
      </c>
      <c r="O39" s="18">
        <v>1381</v>
      </c>
      <c r="P39" s="18">
        <v>1768</v>
      </c>
      <c r="Q39" s="18">
        <v>1414</v>
      </c>
      <c r="R39" s="18">
        <f t="shared" si="5"/>
        <v>22877</v>
      </c>
      <c r="S39" s="9"/>
      <c r="T39" s="79">
        <f t="shared" si="3"/>
        <v>0</v>
      </c>
    </row>
    <row r="40" spans="1:20" ht="21" customHeight="1">
      <c r="A40" s="473"/>
      <c r="B40" s="625"/>
      <c r="C40" s="10" t="s">
        <v>14</v>
      </c>
      <c r="D40" s="23" t="s">
        <v>75</v>
      </c>
      <c r="E40" s="23" t="s">
        <v>75</v>
      </c>
      <c r="F40" s="23">
        <v>1035</v>
      </c>
      <c r="G40" s="23">
        <v>2418</v>
      </c>
      <c r="H40" s="23">
        <v>1203</v>
      </c>
      <c r="I40" s="23">
        <v>1224</v>
      </c>
      <c r="J40" s="23">
        <v>1266</v>
      </c>
      <c r="K40" s="23">
        <v>2052</v>
      </c>
      <c r="L40" s="23">
        <v>1566</v>
      </c>
      <c r="M40" s="23">
        <v>1912</v>
      </c>
      <c r="N40" s="23">
        <v>1313</v>
      </c>
      <c r="O40" s="23">
        <v>1262</v>
      </c>
      <c r="P40" s="23">
        <v>1553</v>
      </c>
      <c r="Q40" s="23">
        <v>2471</v>
      </c>
      <c r="R40" s="24">
        <f t="shared" si="5"/>
        <v>19275</v>
      </c>
      <c r="S40" s="9"/>
      <c r="T40" s="79" t="e">
        <f t="shared" si="3"/>
        <v>#VALUE!</v>
      </c>
    </row>
    <row r="41" spans="1:20" ht="21" customHeight="1">
      <c r="A41" s="475"/>
      <c r="B41" s="625" t="s">
        <v>47</v>
      </c>
      <c r="C41" s="8" t="s">
        <v>0</v>
      </c>
      <c r="D41" s="18">
        <v>78770</v>
      </c>
      <c r="E41" s="18">
        <v>3846</v>
      </c>
      <c r="F41" s="18">
        <v>6426</v>
      </c>
      <c r="G41" s="18">
        <v>4217</v>
      </c>
      <c r="H41" s="18">
        <v>6640</v>
      </c>
      <c r="I41" s="18">
        <v>8068</v>
      </c>
      <c r="J41" s="18">
        <v>5541</v>
      </c>
      <c r="K41" s="18">
        <v>5695</v>
      </c>
      <c r="L41" s="18">
        <v>9529</v>
      </c>
      <c r="M41" s="18">
        <v>7571</v>
      </c>
      <c r="N41" s="18">
        <v>4443</v>
      </c>
      <c r="O41" s="18">
        <v>4272</v>
      </c>
      <c r="P41" s="18">
        <v>3477</v>
      </c>
      <c r="Q41" s="18">
        <v>9045</v>
      </c>
      <c r="R41" s="18">
        <f t="shared" si="5"/>
        <v>78770</v>
      </c>
      <c r="S41" s="9"/>
      <c r="T41" s="79">
        <f t="shared" si="3"/>
        <v>0</v>
      </c>
    </row>
    <row r="42" spans="1:20" ht="21" customHeight="1">
      <c r="A42" s="475"/>
      <c r="B42" s="625"/>
      <c r="C42" s="10" t="s">
        <v>14</v>
      </c>
      <c r="D42" s="23" t="s">
        <v>75</v>
      </c>
      <c r="E42" s="23" t="s">
        <v>75</v>
      </c>
      <c r="F42" s="23">
        <v>590</v>
      </c>
      <c r="G42" s="23">
        <v>1330</v>
      </c>
      <c r="H42" s="23">
        <v>1813</v>
      </c>
      <c r="I42" s="23">
        <v>4387</v>
      </c>
      <c r="J42" s="23">
        <v>1952</v>
      </c>
      <c r="K42" s="23">
        <v>5913</v>
      </c>
      <c r="L42" s="23">
        <v>3213</v>
      </c>
      <c r="M42" s="23">
        <v>2079</v>
      </c>
      <c r="N42" s="23">
        <v>4576</v>
      </c>
      <c r="O42" s="23">
        <v>1796</v>
      </c>
      <c r="P42" s="23">
        <v>2349</v>
      </c>
      <c r="Q42" s="23">
        <v>15856</v>
      </c>
      <c r="R42" s="24">
        <f t="shared" si="5"/>
        <v>45854</v>
      </c>
      <c r="S42" s="9"/>
      <c r="T42" s="79" t="e">
        <f t="shared" si="3"/>
        <v>#VALUE!</v>
      </c>
    </row>
    <row r="43" spans="1:20" ht="21" customHeight="1">
      <c r="A43" s="475"/>
      <c r="B43" s="625" t="s">
        <v>120</v>
      </c>
      <c r="C43" s="8" t="s">
        <v>0</v>
      </c>
      <c r="D43" s="18">
        <v>70045</v>
      </c>
      <c r="E43" s="18">
        <v>1419</v>
      </c>
      <c r="F43" s="18">
        <v>5998</v>
      </c>
      <c r="G43" s="18">
        <v>3519</v>
      </c>
      <c r="H43" s="18">
        <v>3204</v>
      </c>
      <c r="I43" s="18">
        <v>5095</v>
      </c>
      <c r="J43" s="18">
        <v>3771</v>
      </c>
      <c r="K43" s="18">
        <v>3926</v>
      </c>
      <c r="L43" s="18">
        <v>5733</v>
      </c>
      <c r="M43" s="18">
        <v>5779</v>
      </c>
      <c r="N43" s="18">
        <v>4831</v>
      </c>
      <c r="O43" s="18">
        <v>8357</v>
      </c>
      <c r="P43" s="18">
        <v>11366</v>
      </c>
      <c r="Q43" s="18">
        <v>7047</v>
      </c>
      <c r="R43" s="18">
        <f t="shared" si="5"/>
        <v>70045</v>
      </c>
      <c r="S43" s="9"/>
      <c r="T43" s="79">
        <f t="shared" si="3"/>
        <v>0</v>
      </c>
    </row>
    <row r="44" spans="1:20" ht="21" customHeight="1">
      <c r="A44" s="475"/>
      <c r="B44" s="625"/>
      <c r="C44" s="12" t="s">
        <v>14</v>
      </c>
      <c r="D44" s="25" t="s">
        <v>75</v>
      </c>
      <c r="E44" s="25">
        <v>20</v>
      </c>
      <c r="F44" s="25">
        <v>3273</v>
      </c>
      <c r="G44" s="25">
        <v>2652</v>
      </c>
      <c r="H44" s="25">
        <v>3265</v>
      </c>
      <c r="I44" s="25">
        <v>3509</v>
      </c>
      <c r="J44" s="25">
        <v>3302</v>
      </c>
      <c r="K44" s="25">
        <v>1908</v>
      </c>
      <c r="L44" s="25">
        <v>5074</v>
      </c>
      <c r="M44" s="25">
        <v>4153</v>
      </c>
      <c r="N44" s="25">
        <v>3971</v>
      </c>
      <c r="O44" s="25">
        <v>3626</v>
      </c>
      <c r="P44" s="25">
        <v>3749</v>
      </c>
      <c r="Q44" s="25">
        <v>4582</v>
      </c>
      <c r="R44" s="24">
        <f t="shared" si="5"/>
        <v>43084</v>
      </c>
      <c r="S44" s="9"/>
      <c r="T44" s="79" t="e">
        <f t="shared" si="3"/>
        <v>#VALUE!</v>
      </c>
    </row>
    <row r="45" spans="1:20" ht="21" customHeight="1">
      <c r="A45" s="473"/>
      <c r="B45" s="625" t="s">
        <v>397</v>
      </c>
      <c r="C45" s="8" t="s">
        <v>0</v>
      </c>
      <c r="D45" s="18">
        <v>38434</v>
      </c>
      <c r="E45" s="18">
        <v>1083</v>
      </c>
      <c r="F45" s="18">
        <v>3482</v>
      </c>
      <c r="G45" s="18">
        <v>264</v>
      </c>
      <c r="H45" s="18">
        <v>1428</v>
      </c>
      <c r="I45" s="18">
        <v>5641</v>
      </c>
      <c r="J45" s="18">
        <v>594</v>
      </c>
      <c r="K45" s="18">
        <v>4301</v>
      </c>
      <c r="L45" s="18">
        <v>8400</v>
      </c>
      <c r="M45" s="18">
        <v>5134</v>
      </c>
      <c r="N45" s="18">
        <v>895</v>
      </c>
      <c r="O45" s="18">
        <v>367</v>
      </c>
      <c r="P45" s="18">
        <v>1042</v>
      </c>
      <c r="Q45" s="18">
        <v>5803</v>
      </c>
      <c r="R45" s="18">
        <f t="shared" si="5"/>
        <v>38434</v>
      </c>
      <c r="S45" s="9"/>
      <c r="T45" s="79">
        <f t="shared" si="3"/>
        <v>0</v>
      </c>
    </row>
    <row r="46" spans="1:20" ht="21" customHeight="1">
      <c r="A46" s="473"/>
      <c r="B46" s="625"/>
      <c r="C46" s="10" t="s">
        <v>14</v>
      </c>
      <c r="D46" s="23" t="s">
        <v>75</v>
      </c>
      <c r="E46" s="23">
        <v>97</v>
      </c>
      <c r="F46" s="23">
        <v>1577</v>
      </c>
      <c r="G46" s="23">
        <v>48</v>
      </c>
      <c r="H46" s="23">
        <v>213</v>
      </c>
      <c r="I46" s="23">
        <v>61</v>
      </c>
      <c r="J46" s="23">
        <v>4</v>
      </c>
      <c r="K46" s="23">
        <v>516</v>
      </c>
      <c r="L46" s="23">
        <v>1423</v>
      </c>
      <c r="M46" s="23">
        <v>1478</v>
      </c>
      <c r="N46" s="23">
        <v>4</v>
      </c>
      <c r="O46" s="23">
        <v>59</v>
      </c>
      <c r="P46" s="23">
        <v>2492</v>
      </c>
      <c r="Q46" s="23">
        <v>10352</v>
      </c>
      <c r="R46" s="24">
        <f t="shared" si="5"/>
        <v>18324</v>
      </c>
      <c r="S46" s="9"/>
      <c r="T46" s="79" t="e">
        <f t="shared" si="3"/>
        <v>#VALUE!</v>
      </c>
    </row>
    <row r="47" spans="1:20" ht="21" customHeight="1">
      <c r="A47" s="473"/>
      <c r="B47" s="625" t="s">
        <v>51</v>
      </c>
      <c r="C47" s="8" t="s">
        <v>0</v>
      </c>
      <c r="D47" s="18">
        <v>39135</v>
      </c>
      <c r="E47" s="18">
        <v>1834</v>
      </c>
      <c r="F47" s="18">
        <v>2058</v>
      </c>
      <c r="G47" s="18">
        <v>3794</v>
      </c>
      <c r="H47" s="18">
        <v>2748</v>
      </c>
      <c r="I47" s="18">
        <v>3425</v>
      </c>
      <c r="J47" s="18">
        <v>2421</v>
      </c>
      <c r="K47" s="18">
        <v>3504</v>
      </c>
      <c r="L47" s="18">
        <v>1941</v>
      </c>
      <c r="M47" s="18">
        <v>3982</v>
      </c>
      <c r="N47" s="18">
        <v>2893</v>
      </c>
      <c r="O47" s="18">
        <v>2661</v>
      </c>
      <c r="P47" s="18">
        <v>2927</v>
      </c>
      <c r="Q47" s="18">
        <v>4947</v>
      </c>
      <c r="R47" s="18">
        <f t="shared" si="5"/>
        <v>39135</v>
      </c>
      <c r="S47" s="9"/>
      <c r="T47" s="79">
        <f t="shared" si="3"/>
        <v>0</v>
      </c>
    </row>
    <row r="48" spans="1:20" ht="21" customHeight="1">
      <c r="A48" s="473"/>
      <c r="B48" s="625"/>
      <c r="C48" s="10" t="s">
        <v>14</v>
      </c>
      <c r="D48" s="23" t="s">
        <v>75</v>
      </c>
      <c r="E48" s="23" t="s">
        <v>75</v>
      </c>
      <c r="F48" s="23">
        <v>677</v>
      </c>
      <c r="G48" s="23">
        <v>1087</v>
      </c>
      <c r="H48" s="23">
        <v>975</v>
      </c>
      <c r="I48" s="23">
        <v>1901</v>
      </c>
      <c r="J48" s="23">
        <v>1030</v>
      </c>
      <c r="K48" s="23">
        <v>1454</v>
      </c>
      <c r="L48" s="23">
        <v>1100</v>
      </c>
      <c r="M48" s="23">
        <v>1034</v>
      </c>
      <c r="N48" s="23">
        <v>1067</v>
      </c>
      <c r="O48" s="23">
        <v>1459</v>
      </c>
      <c r="P48" s="23">
        <v>886</v>
      </c>
      <c r="Q48" s="23">
        <v>2338</v>
      </c>
      <c r="R48" s="24">
        <f t="shared" si="5"/>
        <v>15008</v>
      </c>
      <c r="S48" s="9"/>
      <c r="T48" s="79" t="e">
        <f t="shared" si="3"/>
        <v>#VALUE!</v>
      </c>
    </row>
    <row r="49" spans="1:20" ht="21" customHeight="1">
      <c r="A49" s="473"/>
      <c r="B49" s="625" t="s">
        <v>122</v>
      </c>
      <c r="C49" s="8" t="s">
        <v>0</v>
      </c>
      <c r="D49" s="18">
        <v>87</v>
      </c>
      <c r="E49" s="18">
        <v>0</v>
      </c>
      <c r="F49" s="18">
        <v>0</v>
      </c>
      <c r="G49" s="18">
        <v>20</v>
      </c>
      <c r="H49" s="18">
        <v>17</v>
      </c>
      <c r="I49" s="18">
        <v>0</v>
      </c>
      <c r="J49" s="18">
        <v>20</v>
      </c>
      <c r="K49" s="18">
        <v>10</v>
      </c>
      <c r="L49" s="18">
        <v>20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f t="shared" si="5"/>
        <v>87</v>
      </c>
      <c r="S49" s="9"/>
      <c r="T49" s="79">
        <f t="shared" si="3"/>
        <v>0</v>
      </c>
    </row>
    <row r="50" spans="1:20" ht="21" customHeight="1">
      <c r="A50" s="473"/>
      <c r="B50" s="625"/>
      <c r="C50" s="10" t="s">
        <v>14</v>
      </c>
      <c r="D50" s="23" t="s">
        <v>75</v>
      </c>
      <c r="E50" s="23" t="s">
        <v>75</v>
      </c>
      <c r="F50" s="23" t="s">
        <v>75</v>
      </c>
      <c r="G50" s="23" t="s">
        <v>75</v>
      </c>
      <c r="H50" s="23" t="s">
        <v>75</v>
      </c>
      <c r="I50" s="23" t="s">
        <v>75</v>
      </c>
      <c r="J50" s="23" t="s">
        <v>75</v>
      </c>
      <c r="K50" s="23" t="s">
        <v>75</v>
      </c>
      <c r="L50" s="23" t="s">
        <v>75</v>
      </c>
      <c r="M50" s="23" t="s">
        <v>75</v>
      </c>
      <c r="N50" s="23" t="s">
        <v>75</v>
      </c>
      <c r="O50" s="23" t="s">
        <v>75</v>
      </c>
      <c r="P50" s="23" t="s">
        <v>75</v>
      </c>
      <c r="Q50" s="23" t="s">
        <v>75</v>
      </c>
      <c r="R50" s="24">
        <f t="shared" si="5"/>
        <v>0</v>
      </c>
      <c r="S50" s="9"/>
      <c r="T50" s="79" t="e">
        <f t="shared" si="3"/>
        <v>#VALUE!</v>
      </c>
    </row>
    <row r="51" spans="1:20" ht="21" customHeight="1">
      <c r="A51" s="475"/>
      <c r="B51" s="625" t="s">
        <v>123</v>
      </c>
      <c r="C51" s="8" t="s">
        <v>0</v>
      </c>
      <c r="D51" s="18">
        <v>230785</v>
      </c>
      <c r="E51" s="18">
        <v>13528</v>
      </c>
      <c r="F51" s="18">
        <v>17394</v>
      </c>
      <c r="G51" s="18">
        <v>22835</v>
      </c>
      <c r="H51" s="18">
        <v>16108</v>
      </c>
      <c r="I51" s="18">
        <v>15704</v>
      </c>
      <c r="J51" s="18">
        <v>20409</v>
      </c>
      <c r="K51" s="18">
        <v>15015</v>
      </c>
      <c r="L51" s="18">
        <v>11844</v>
      </c>
      <c r="M51" s="18">
        <v>27008</v>
      </c>
      <c r="N51" s="18">
        <v>14265</v>
      </c>
      <c r="O51" s="18">
        <v>15264</v>
      </c>
      <c r="P51" s="18">
        <v>22438</v>
      </c>
      <c r="Q51" s="18">
        <v>18973</v>
      </c>
      <c r="R51" s="18">
        <f aca="true" t="shared" si="7" ref="R51:R56">SUM(E51:Q51)</f>
        <v>230785</v>
      </c>
      <c r="S51" s="9"/>
      <c r="T51" s="79">
        <f t="shared" si="3"/>
        <v>0</v>
      </c>
    </row>
    <row r="52" spans="1:20" ht="21" customHeight="1">
      <c r="A52" s="475"/>
      <c r="B52" s="625"/>
      <c r="C52" s="10" t="s">
        <v>14</v>
      </c>
      <c r="D52" s="23" t="s">
        <v>75</v>
      </c>
      <c r="E52" s="23">
        <v>4894</v>
      </c>
      <c r="F52" s="23">
        <v>11806</v>
      </c>
      <c r="G52" s="23">
        <v>15249</v>
      </c>
      <c r="H52" s="23">
        <v>18710</v>
      </c>
      <c r="I52" s="23">
        <v>11724</v>
      </c>
      <c r="J52" s="23">
        <v>11825</v>
      </c>
      <c r="K52" s="23">
        <v>13101</v>
      </c>
      <c r="L52" s="23">
        <v>13127</v>
      </c>
      <c r="M52" s="23">
        <v>17802</v>
      </c>
      <c r="N52" s="23">
        <v>12062</v>
      </c>
      <c r="O52" s="23">
        <v>16730</v>
      </c>
      <c r="P52" s="23">
        <v>15957</v>
      </c>
      <c r="Q52" s="23">
        <v>19191</v>
      </c>
      <c r="R52" s="24">
        <f t="shared" si="7"/>
        <v>182178</v>
      </c>
      <c r="S52" s="9"/>
      <c r="T52" s="79" t="e">
        <f t="shared" si="3"/>
        <v>#VALUE!</v>
      </c>
    </row>
    <row r="53" spans="1:20" ht="21" customHeight="1">
      <c r="A53" s="475"/>
      <c r="B53" s="625" t="s">
        <v>88</v>
      </c>
      <c r="C53" s="8" t="s">
        <v>0</v>
      </c>
      <c r="D53" s="18">
        <v>1707</v>
      </c>
      <c r="E53" s="18">
        <v>0</v>
      </c>
      <c r="F53" s="18">
        <v>59</v>
      </c>
      <c r="G53" s="18">
        <v>7</v>
      </c>
      <c r="H53" s="18">
        <v>70</v>
      </c>
      <c r="I53" s="18">
        <v>23</v>
      </c>
      <c r="J53" s="18">
        <v>41</v>
      </c>
      <c r="K53" s="18">
        <v>125</v>
      </c>
      <c r="L53" s="18">
        <v>100</v>
      </c>
      <c r="M53" s="18">
        <v>548</v>
      </c>
      <c r="N53" s="18">
        <v>83</v>
      </c>
      <c r="O53" s="18">
        <v>22</v>
      </c>
      <c r="P53" s="18">
        <v>437</v>
      </c>
      <c r="Q53" s="18">
        <v>192</v>
      </c>
      <c r="R53" s="18">
        <f t="shared" si="7"/>
        <v>1707</v>
      </c>
      <c r="S53" s="9"/>
      <c r="T53" s="79">
        <f t="shared" si="3"/>
        <v>0</v>
      </c>
    </row>
    <row r="54" spans="1:20" ht="21" customHeight="1">
      <c r="A54" s="472"/>
      <c r="B54" s="625"/>
      <c r="C54" s="10" t="s">
        <v>14</v>
      </c>
      <c r="D54" s="23" t="s">
        <v>75</v>
      </c>
      <c r="E54" s="23" t="s">
        <v>75</v>
      </c>
      <c r="F54" s="23">
        <v>32</v>
      </c>
      <c r="G54" s="23">
        <v>8</v>
      </c>
      <c r="H54" s="23">
        <v>30</v>
      </c>
      <c r="I54" s="23">
        <v>42</v>
      </c>
      <c r="J54" s="23">
        <v>61</v>
      </c>
      <c r="K54" s="23">
        <v>97</v>
      </c>
      <c r="L54" s="23">
        <v>261</v>
      </c>
      <c r="M54" s="23">
        <v>201</v>
      </c>
      <c r="N54" s="23">
        <v>13</v>
      </c>
      <c r="O54" s="23">
        <v>79</v>
      </c>
      <c r="P54" s="23">
        <v>472</v>
      </c>
      <c r="Q54" s="23">
        <v>340</v>
      </c>
      <c r="R54" s="24">
        <f t="shared" si="7"/>
        <v>1636</v>
      </c>
      <c r="S54" s="9"/>
      <c r="T54" s="79" t="e">
        <f t="shared" si="3"/>
        <v>#VALUE!</v>
      </c>
    </row>
    <row r="55" spans="1:20" ht="21" customHeight="1">
      <c r="A55" s="454" t="s">
        <v>28</v>
      </c>
      <c r="B55" s="455"/>
      <c r="C55" s="8" t="s">
        <v>0</v>
      </c>
      <c r="D55" s="18">
        <f aca="true" t="shared" si="8" ref="D55:Q56">SUM(D7,D21,D37)</f>
        <v>3624028</v>
      </c>
      <c r="E55" s="18">
        <f t="shared" si="8"/>
        <v>54135</v>
      </c>
      <c r="F55" s="18">
        <f t="shared" si="8"/>
        <v>366732</v>
      </c>
      <c r="G55" s="18">
        <f t="shared" si="8"/>
        <v>266305</v>
      </c>
      <c r="H55" s="18">
        <f t="shared" si="8"/>
        <v>236740</v>
      </c>
      <c r="I55" s="18">
        <f t="shared" si="8"/>
        <v>270583</v>
      </c>
      <c r="J55" s="18">
        <f t="shared" si="8"/>
        <v>227487</v>
      </c>
      <c r="K55" s="18">
        <f t="shared" si="8"/>
        <v>271303</v>
      </c>
      <c r="L55" s="18">
        <f t="shared" si="8"/>
        <v>247479</v>
      </c>
      <c r="M55" s="18">
        <f t="shared" si="8"/>
        <v>279150</v>
      </c>
      <c r="N55" s="18">
        <f t="shared" si="8"/>
        <v>230263</v>
      </c>
      <c r="O55" s="18">
        <f t="shared" si="8"/>
        <v>310085</v>
      </c>
      <c r="P55" s="18">
        <f t="shared" si="8"/>
        <v>269079</v>
      </c>
      <c r="Q55" s="18">
        <f t="shared" si="8"/>
        <v>594687</v>
      </c>
      <c r="R55" s="18">
        <f t="shared" si="7"/>
        <v>3624028</v>
      </c>
      <c r="S55" s="9"/>
      <c r="T55" s="79">
        <f t="shared" si="3"/>
        <v>0</v>
      </c>
    </row>
    <row r="56" spans="1:20" ht="21" customHeight="1">
      <c r="A56" s="456"/>
      <c r="B56" s="457"/>
      <c r="C56" s="12" t="s">
        <v>14</v>
      </c>
      <c r="D56" s="25" t="s">
        <v>270</v>
      </c>
      <c r="E56" s="25">
        <f t="shared" si="8"/>
        <v>20645</v>
      </c>
      <c r="F56" s="25">
        <f t="shared" si="8"/>
        <v>216749</v>
      </c>
      <c r="G56" s="25">
        <f t="shared" si="8"/>
        <v>304705</v>
      </c>
      <c r="H56" s="25">
        <f t="shared" si="8"/>
        <v>242313</v>
      </c>
      <c r="I56" s="25">
        <f t="shared" si="8"/>
        <v>243232</v>
      </c>
      <c r="J56" s="25">
        <f t="shared" si="8"/>
        <v>184029</v>
      </c>
      <c r="K56" s="25">
        <f t="shared" si="8"/>
        <v>231692</v>
      </c>
      <c r="L56" s="25">
        <f t="shared" si="8"/>
        <v>220651</v>
      </c>
      <c r="M56" s="25">
        <f t="shared" si="8"/>
        <v>241425</v>
      </c>
      <c r="N56" s="25">
        <f t="shared" si="8"/>
        <v>228319</v>
      </c>
      <c r="O56" s="25">
        <f t="shared" si="8"/>
        <v>270628</v>
      </c>
      <c r="P56" s="25">
        <f t="shared" si="8"/>
        <v>246592</v>
      </c>
      <c r="Q56" s="25">
        <f t="shared" si="8"/>
        <v>630149</v>
      </c>
      <c r="R56" s="25">
        <f t="shared" si="7"/>
        <v>3281129</v>
      </c>
      <c r="S56" s="9"/>
      <c r="T56" s="79" t="e">
        <f t="shared" si="3"/>
        <v>#VALUE!</v>
      </c>
    </row>
    <row r="57" spans="1:18" ht="13.5">
      <c r="A57" s="306" t="s">
        <v>16</v>
      </c>
      <c r="B57" s="307"/>
      <c r="C57" s="312" t="s">
        <v>406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4"/>
    </row>
    <row r="58" spans="1:18" ht="13.5">
      <c r="A58" s="308"/>
      <c r="B58" s="309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</row>
    <row r="59" spans="1:18" ht="13.5">
      <c r="A59" s="308"/>
      <c r="B59" s="309"/>
      <c r="C59" s="315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7"/>
    </row>
    <row r="60" spans="1:18" ht="13.5">
      <c r="A60" s="308"/>
      <c r="B60" s="309"/>
      <c r="C60" s="315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7"/>
    </row>
    <row r="61" spans="1:18" ht="13.5">
      <c r="A61" s="308"/>
      <c r="B61" s="309"/>
      <c r="C61" s="318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20"/>
    </row>
    <row r="62" spans="1:18" ht="13.5">
      <c r="A62" s="308"/>
      <c r="B62" s="309"/>
      <c r="C62" s="321" t="s">
        <v>407</v>
      </c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</row>
    <row r="63" spans="1:18" ht="13.5">
      <c r="A63" s="308"/>
      <c r="B63" s="309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</row>
    <row r="64" spans="1:18" ht="13.5">
      <c r="A64" s="308"/>
      <c r="B64" s="309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</row>
    <row r="65" spans="1:18" ht="13.5">
      <c r="A65" s="308"/>
      <c r="B65" s="309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</row>
    <row r="66" spans="1:18" ht="13.5">
      <c r="A66" s="310"/>
      <c r="B66" s="31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</row>
  </sheetData>
  <sheetProtection/>
  <mergeCells count="60">
    <mergeCell ref="A1:R1"/>
    <mergeCell ref="A3:B4"/>
    <mergeCell ref="C3:C4"/>
    <mergeCell ref="D3:D4"/>
    <mergeCell ref="E3:G3"/>
    <mergeCell ref="H3:J3"/>
    <mergeCell ref="K3:M3"/>
    <mergeCell ref="Q2:R2"/>
    <mergeCell ref="N3:Q3"/>
    <mergeCell ref="R3:R4"/>
    <mergeCell ref="A9:A10"/>
    <mergeCell ref="B9:B10"/>
    <mergeCell ref="A11:A12"/>
    <mergeCell ref="B11:B12"/>
    <mergeCell ref="A2:B2"/>
    <mergeCell ref="A5:B6"/>
    <mergeCell ref="A7:B8"/>
    <mergeCell ref="A13:A14"/>
    <mergeCell ref="B13:B14"/>
    <mergeCell ref="A15:A16"/>
    <mergeCell ref="B15:B16"/>
    <mergeCell ref="A17:A18"/>
    <mergeCell ref="B17:B18"/>
    <mergeCell ref="A19:A20"/>
    <mergeCell ref="B19:B20"/>
    <mergeCell ref="A21:B22"/>
    <mergeCell ref="A23:A24"/>
    <mergeCell ref="B23:B24"/>
    <mergeCell ref="A25:A26"/>
    <mergeCell ref="B25:B26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55:B56"/>
    <mergeCell ref="A57:B66"/>
    <mergeCell ref="C57:R61"/>
    <mergeCell ref="C62:R66"/>
    <mergeCell ref="A49:A50"/>
    <mergeCell ref="B49:B50"/>
    <mergeCell ref="A51:A52"/>
    <mergeCell ref="B51:B52"/>
    <mergeCell ref="A53:A54"/>
    <mergeCell ref="B53:B54"/>
  </mergeCells>
  <dataValidations count="1">
    <dataValidation allowBlank="1" showInputMessage="1" showErrorMessage="1" imeMode="off" sqref="D11:Q12"/>
  </dataValidations>
  <printOptions horizontalCentered="1"/>
  <pageMargins left="0.1968503937007874" right="0.1968503937007874" top="0.3937007874015748" bottom="0.3937007874015748" header="0" footer="0"/>
  <pageSetup fitToHeight="25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2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72" zoomScaleNormal="85" zoomScaleSheetLayoutView="72" zoomScalePageLayoutView="0" workbookViewId="0" topLeftCell="A1">
      <selection activeCell="E5" sqref="E5:Q132"/>
    </sheetView>
  </sheetViews>
  <sheetFormatPr defaultColWidth="9.140625" defaultRowHeight="15"/>
  <cols>
    <col min="1" max="1" width="3.7109375" style="1" customWidth="1"/>
    <col min="2" max="2" width="20.57421875" style="20" customWidth="1"/>
    <col min="3" max="3" width="9.00390625" style="1" customWidth="1"/>
    <col min="4" max="4" width="10.14062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ht="24" customHeight="1">
      <c r="A2" s="551" t="s">
        <v>415</v>
      </c>
      <c r="B2" s="551"/>
      <c r="C2" s="258" t="s">
        <v>256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69"/>
      <c r="O2" s="269"/>
      <c r="P2" s="269"/>
      <c r="Q2" s="592" t="s">
        <v>13</v>
      </c>
      <c r="R2" s="592"/>
      <c r="S2" s="49"/>
      <c r="T2" s="83"/>
    </row>
    <row r="3" spans="1:18" ht="13.5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3.5">
      <c r="A4" s="462"/>
      <c r="B4" s="470"/>
      <c r="C4" s="461"/>
      <c r="D4" s="460"/>
      <c r="E4" s="255" t="s">
        <v>1</v>
      </c>
      <c r="F4" s="255" t="s">
        <v>2</v>
      </c>
      <c r="G4" s="255" t="s">
        <v>3</v>
      </c>
      <c r="H4" s="255" t="s">
        <v>4</v>
      </c>
      <c r="I4" s="255" t="s">
        <v>5</v>
      </c>
      <c r="J4" s="255" t="s">
        <v>6</v>
      </c>
      <c r="K4" s="255" t="s">
        <v>7</v>
      </c>
      <c r="L4" s="255" t="s">
        <v>8</v>
      </c>
      <c r="M4" s="255" t="s">
        <v>9</v>
      </c>
      <c r="N4" s="255" t="s">
        <v>10</v>
      </c>
      <c r="O4" s="255" t="s">
        <v>11</v>
      </c>
      <c r="P4" s="255" t="s">
        <v>12</v>
      </c>
      <c r="Q4" s="256" t="s">
        <v>15</v>
      </c>
      <c r="R4" s="460"/>
    </row>
    <row r="5" spans="1:20" ht="18.75" customHeight="1">
      <c r="A5" s="469" t="s">
        <v>177</v>
      </c>
      <c r="B5" s="482"/>
      <c r="C5" s="246"/>
      <c r="D5" s="253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253"/>
      <c r="S5" s="49"/>
      <c r="T5" s="83"/>
    </row>
    <row r="6" spans="1:20" ht="18.75" customHeight="1">
      <c r="A6" s="483"/>
      <c r="B6" s="484"/>
      <c r="C6" s="247"/>
      <c r="D6" s="254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302"/>
      <c r="R6" s="254"/>
      <c r="S6" s="49"/>
      <c r="T6" s="83"/>
    </row>
    <row r="7" spans="1:20" ht="21" customHeight="1">
      <c r="A7" s="467" t="s">
        <v>111</v>
      </c>
      <c r="B7" s="468"/>
      <c r="C7" s="15" t="s">
        <v>0</v>
      </c>
      <c r="D7" s="48">
        <f>SUM(D9,D11,D13,D15)</f>
        <v>346349</v>
      </c>
      <c r="E7" s="48">
        <f aca="true" t="shared" si="0" ref="E7:Q8">SUM(E9,E11,E13,E15)</f>
        <v>973</v>
      </c>
      <c r="F7" s="52">
        <f t="shared" si="0"/>
        <v>15336</v>
      </c>
      <c r="G7" s="48">
        <f t="shared" si="0"/>
        <v>19016</v>
      </c>
      <c r="H7" s="48">
        <f t="shared" si="0"/>
        <v>18148</v>
      </c>
      <c r="I7" s="48">
        <f t="shared" si="0"/>
        <v>25148</v>
      </c>
      <c r="J7" s="48">
        <f t="shared" si="0"/>
        <v>23868</v>
      </c>
      <c r="K7" s="48">
        <f t="shared" si="0"/>
        <v>28797</v>
      </c>
      <c r="L7" s="48">
        <f t="shared" si="0"/>
        <v>24403</v>
      </c>
      <c r="M7" s="48">
        <f t="shared" si="0"/>
        <v>32884</v>
      </c>
      <c r="N7" s="48">
        <f t="shared" si="0"/>
        <v>25109</v>
      </c>
      <c r="O7" s="48">
        <f t="shared" si="0"/>
        <v>35496</v>
      </c>
      <c r="P7" s="52">
        <f t="shared" si="0"/>
        <v>38577</v>
      </c>
      <c r="Q7" s="48">
        <f t="shared" si="0"/>
        <v>58594</v>
      </c>
      <c r="R7" s="48">
        <f aca="true" t="shared" si="1" ref="R7:R62">SUM(E7:Q7)</f>
        <v>346349</v>
      </c>
      <c r="S7" s="49"/>
      <c r="T7" s="83">
        <f aca="true" t="shared" si="2" ref="T7:T62">D7-R7</f>
        <v>0</v>
      </c>
    </row>
    <row r="8" spans="1:20" ht="21" customHeight="1">
      <c r="A8" s="469"/>
      <c r="B8" s="468"/>
      <c r="C8" s="19" t="s">
        <v>14</v>
      </c>
      <c r="D8" s="25" t="s">
        <v>270</v>
      </c>
      <c r="E8" s="25">
        <f t="shared" si="0"/>
        <v>150</v>
      </c>
      <c r="F8" s="25">
        <f t="shared" si="0"/>
        <v>14535</v>
      </c>
      <c r="G8" s="25">
        <f t="shared" si="0"/>
        <v>17668</v>
      </c>
      <c r="H8" s="25">
        <f t="shared" si="0"/>
        <v>22607</v>
      </c>
      <c r="I8" s="25">
        <f t="shared" si="0"/>
        <v>20108</v>
      </c>
      <c r="J8" s="25">
        <f t="shared" si="0"/>
        <v>11765</v>
      </c>
      <c r="K8" s="25">
        <f t="shared" si="0"/>
        <v>33792</v>
      </c>
      <c r="L8" s="25">
        <f>SUM(L10,L12,L14,L16)</f>
        <v>23696</v>
      </c>
      <c r="M8" s="25">
        <f>SUM(M10,M12,M14,M16)</f>
        <v>23043</v>
      </c>
      <c r="N8" s="25">
        <f t="shared" si="0"/>
        <v>32688</v>
      </c>
      <c r="O8" s="25">
        <f t="shared" si="0"/>
        <v>26175</v>
      </c>
      <c r="P8" s="25">
        <f t="shared" si="0"/>
        <v>31531</v>
      </c>
      <c r="Q8" s="25">
        <f t="shared" si="0"/>
        <v>60782</v>
      </c>
      <c r="R8" s="25">
        <f t="shared" si="1"/>
        <v>318540</v>
      </c>
      <c r="S8" s="49"/>
      <c r="T8" s="83" t="e">
        <f t="shared" si="2"/>
        <v>#VALUE!</v>
      </c>
    </row>
    <row r="9" spans="1:20" ht="21" customHeight="1">
      <c r="A9" s="473"/>
      <c r="B9" s="480" t="s">
        <v>27</v>
      </c>
      <c r="C9" s="53" t="s">
        <v>0</v>
      </c>
      <c r="D9" s="48">
        <v>314604</v>
      </c>
      <c r="E9" s="48">
        <v>973</v>
      </c>
      <c r="F9" s="52">
        <v>14332</v>
      </c>
      <c r="G9" s="48">
        <v>18263</v>
      </c>
      <c r="H9" s="48">
        <v>17331</v>
      </c>
      <c r="I9" s="48">
        <v>23684</v>
      </c>
      <c r="J9" s="48">
        <v>21769</v>
      </c>
      <c r="K9" s="48">
        <v>27779</v>
      </c>
      <c r="L9" s="48">
        <v>23693</v>
      </c>
      <c r="M9" s="48">
        <v>31434</v>
      </c>
      <c r="N9" s="48">
        <v>23355</v>
      </c>
      <c r="O9" s="48">
        <v>28828</v>
      </c>
      <c r="P9" s="52">
        <v>31583</v>
      </c>
      <c r="Q9" s="48">
        <v>51580</v>
      </c>
      <c r="R9" s="48">
        <f t="shared" si="1"/>
        <v>314604</v>
      </c>
      <c r="S9" s="49"/>
      <c r="T9" s="83">
        <f t="shared" si="2"/>
        <v>0</v>
      </c>
    </row>
    <row r="10" spans="1:20" ht="21" customHeight="1">
      <c r="A10" s="473"/>
      <c r="B10" s="480"/>
      <c r="C10" s="50" t="s">
        <v>14</v>
      </c>
      <c r="D10" s="25"/>
      <c r="E10" s="25">
        <v>150</v>
      </c>
      <c r="F10" s="25">
        <v>14318</v>
      </c>
      <c r="G10" s="25">
        <v>16810</v>
      </c>
      <c r="H10" s="25">
        <v>21197</v>
      </c>
      <c r="I10" s="25">
        <v>18308</v>
      </c>
      <c r="J10" s="25">
        <v>11060</v>
      </c>
      <c r="K10" s="25">
        <v>31941</v>
      </c>
      <c r="L10" s="25">
        <v>23076</v>
      </c>
      <c r="M10" s="25">
        <v>20403</v>
      </c>
      <c r="N10" s="25">
        <v>27036</v>
      </c>
      <c r="O10" s="25">
        <v>24684</v>
      </c>
      <c r="P10" s="25">
        <v>29080</v>
      </c>
      <c r="Q10" s="25">
        <v>55467</v>
      </c>
      <c r="R10" s="25">
        <f t="shared" si="1"/>
        <v>293530</v>
      </c>
      <c r="S10" s="49"/>
      <c r="T10" s="83">
        <f t="shared" si="2"/>
        <v>-293530</v>
      </c>
    </row>
    <row r="11" spans="1:20" ht="21" customHeight="1">
      <c r="A11" s="475"/>
      <c r="B11" s="480" t="s">
        <v>35</v>
      </c>
      <c r="C11" s="15" t="s">
        <v>0</v>
      </c>
      <c r="D11" s="48">
        <v>476</v>
      </c>
      <c r="E11" s="48">
        <v>0</v>
      </c>
      <c r="F11" s="52">
        <v>0</v>
      </c>
      <c r="G11" s="48">
        <v>63</v>
      </c>
      <c r="H11" s="48">
        <v>23</v>
      </c>
      <c r="I11" s="48">
        <v>66</v>
      </c>
      <c r="J11" s="48">
        <v>79</v>
      </c>
      <c r="K11" s="48">
        <v>6</v>
      </c>
      <c r="L11" s="48">
        <v>38</v>
      </c>
      <c r="M11" s="48">
        <v>47</v>
      </c>
      <c r="N11" s="48">
        <v>34</v>
      </c>
      <c r="O11" s="48">
        <v>40</v>
      </c>
      <c r="P11" s="52">
        <v>40</v>
      </c>
      <c r="Q11" s="48">
        <v>40</v>
      </c>
      <c r="R11" s="48">
        <f t="shared" si="1"/>
        <v>476</v>
      </c>
      <c r="S11" s="49"/>
      <c r="T11" s="83">
        <f t="shared" si="2"/>
        <v>0</v>
      </c>
    </row>
    <row r="12" spans="1:20" ht="21" customHeight="1">
      <c r="A12" s="475"/>
      <c r="B12" s="480"/>
      <c r="C12" s="50" t="s">
        <v>14</v>
      </c>
      <c r="D12" s="25"/>
      <c r="E12" s="25"/>
      <c r="F12" s="25">
        <v>70</v>
      </c>
      <c r="G12" s="25">
        <v>12</v>
      </c>
      <c r="H12" s="25">
        <v>20</v>
      </c>
      <c r="I12" s="25">
        <v>45</v>
      </c>
      <c r="J12" s="25"/>
      <c r="K12" s="25">
        <v>120</v>
      </c>
      <c r="L12" s="25">
        <v>78</v>
      </c>
      <c r="M12" s="25">
        <v>14</v>
      </c>
      <c r="N12" s="25">
        <v>99</v>
      </c>
      <c r="O12" s="25"/>
      <c r="P12" s="25">
        <v>16</v>
      </c>
      <c r="Q12" s="25"/>
      <c r="R12" s="25">
        <f t="shared" si="1"/>
        <v>474</v>
      </c>
      <c r="S12" s="49"/>
      <c r="T12" s="83">
        <f t="shared" si="2"/>
        <v>-474</v>
      </c>
    </row>
    <row r="13" spans="1:20" ht="21" customHeight="1">
      <c r="A13" s="475"/>
      <c r="B13" s="480" t="s">
        <v>71</v>
      </c>
      <c r="C13" s="15" t="s">
        <v>0</v>
      </c>
      <c r="D13" s="48">
        <v>30898</v>
      </c>
      <c r="E13" s="48">
        <v>0</v>
      </c>
      <c r="F13" s="52">
        <v>1004</v>
      </c>
      <c r="G13" s="48">
        <v>690</v>
      </c>
      <c r="H13" s="48">
        <v>794</v>
      </c>
      <c r="I13" s="48">
        <v>1212</v>
      </c>
      <c r="J13" s="48">
        <v>2020</v>
      </c>
      <c r="K13" s="48">
        <v>1012</v>
      </c>
      <c r="L13" s="48">
        <v>487</v>
      </c>
      <c r="M13" s="48">
        <v>1403</v>
      </c>
      <c r="N13" s="48">
        <v>1720</v>
      </c>
      <c r="O13" s="48">
        <v>6628</v>
      </c>
      <c r="P13" s="52">
        <v>6954</v>
      </c>
      <c r="Q13" s="48">
        <v>6974</v>
      </c>
      <c r="R13" s="48">
        <f t="shared" si="1"/>
        <v>30898</v>
      </c>
      <c r="S13" s="49"/>
      <c r="T13" s="83">
        <f t="shared" si="2"/>
        <v>0</v>
      </c>
    </row>
    <row r="14" spans="1:20" ht="21" customHeight="1">
      <c r="A14" s="475"/>
      <c r="B14" s="480"/>
      <c r="C14" s="50" t="s">
        <v>14</v>
      </c>
      <c r="D14" s="25"/>
      <c r="E14" s="25"/>
      <c r="F14" s="25">
        <v>147</v>
      </c>
      <c r="G14" s="25">
        <v>846</v>
      </c>
      <c r="H14" s="25">
        <v>1390</v>
      </c>
      <c r="I14" s="25">
        <v>1681</v>
      </c>
      <c r="J14" s="25">
        <v>705</v>
      </c>
      <c r="K14" s="25">
        <v>1633</v>
      </c>
      <c r="L14" s="25">
        <v>512</v>
      </c>
      <c r="M14" s="25">
        <v>2528</v>
      </c>
      <c r="N14" s="25">
        <v>5553</v>
      </c>
      <c r="O14" s="25">
        <v>1491</v>
      </c>
      <c r="P14" s="25">
        <v>2435</v>
      </c>
      <c r="Q14" s="25">
        <v>5315</v>
      </c>
      <c r="R14" s="25">
        <f t="shared" si="1"/>
        <v>24236</v>
      </c>
      <c r="S14" s="49"/>
      <c r="T14" s="83">
        <f t="shared" si="2"/>
        <v>-24236</v>
      </c>
    </row>
    <row r="15" spans="1:20" ht="21" customHeight="1">
      <c r="A15" s="475"/>
      <c r="B15" s="480" t="s">
        <v>88</v>
      </c>
      <c r="C15" s="15" t="s">
        <v>0</v>
      </c>
      <c r="D15" s="48">
        <v>371</v>
      </c>
      <c r="E15" s="48">
        <v>0</v>
      </c>
      <c r="F15" s="52">
        <v>0</v>
      </c>
      <c r="G15" s="48">
        <v>0</v>
      </c>
      <c r="H15" s="48">
        <v>0</v>
      </c>
      <c r="I15" s="48">
        <v>186</v>
      </c>
      <c r="J15" s="48">
        <v>0</v>
      </c>
      <c r="K15" s="48">
        <v>0</v>
      </c>
      <c r="L15" s="48">
        <v>185</v>
      </c>
      <c r="M15" s="48">
        <v>0</v>
      </c>
      <c r="N15" s="48">
        <v>0</v>
      </c>
      <c r="O15" s="48">
        <v>0</v>
      </c>
      <c r="P15" s="52">
        <v>0</v>
      </c>
      <c r="Q15" s="48">
        <v>0</v>
      </c>
      <c r="R15" s="48">
        <f t="shared" si="1"/>
        <v>371</v>
      </c>
      <c r="S15" s="49"/>
      <c r="T15" s="83">
        <f t="shared" si="2"/>
        <v>0</v>
      </c>
    </row>
    <row r="16" spans="1:20" ht="21" customHeight="1">
      <c r="A16" s="472"/>
      <c r="B16" s="480"/>
      <c r="C16" s="50" t="s">
        <v>14</v>
      </c>
      <c r="D16" s="25"/>
      <c r="E16" s="25"/>
      <c r="F16" s="25"/>
      <c r="G16" s="25"/>
      <c r="H16" s="25"/>
      <c r="I16" s="25">
        <v>74</v>
      </c>
      <c r="J16" s="25"/>
      <c r="K16" s="25">
        <v>98</v>
      </c>
      <c r="L16" s="25">
        <v>30</v>
      </c>
      <c r="M16" s="25">
        <v>98</v>
      </c>
      <c r="N16" s="25"/>
      <c r="O16" s="25"/>
      <c r="P16" s="25"/>
      <c r="Q16" s="25"/>
      <c r="R16" s="25">
        <f t="shared" si="1"/>
        <v>300</v>
      </c>
      <c r="S16" s="49"/>
      <c r="T16" s="83">
        <f t="shared" si="2"/>
        <v>-300</v>
      </c>
    </row>
    <row r="17" spans="1:20" ht="21" customHeight="1">
      <c r="A17" s="467" t="s">
        <v>112</v>
      </c>
      <c r="B17" s="468"/>
      <c r="C17" s="15" t="s">
        <v>0</v>
      </c>
      <c r="D17" s="48">
        <f>SUM(D19,D21,D23,D25)</f>
        <v>213679</v>
      </c>
      <c r="E17" s="48">
        <f aca="true" t="shared" si="3" ref="E17:Q18">SUM(E19,E21,E23,E25)</f>
        <v>0</v>
      </c>
      <c r="F17" s="52">
        <f t="shared" si="3"/>
        <v>638</v>
      </c>
      <c r="G17" s="48">
        <f t="shared" si="3"/>
        <v>24436</v>
      </c>
      <c r="H17" s="48">
        <f t="shared" si="3"/>
        <v>18758</v>
      </c>
      <c r="I17" s="48">
        <f t="shared" si="3"/>
        <v>19432</v>
      </c>
      <c r="J17" s="48">
        <f t="shared" si="3"/>
        <v>11505</v>
      </c>
      <c r="K17" s="48">
        <f t="shared" si="3"/>
        <v>9916</v>
      </c>
      <c r="L17" s="48">
        <f t="shared" si="3"/>
        <v>6289</v>
      </c>
      <c r="M17" s="48">
        <f t="shared" si="3"/>
        <v>15396</v>
      </c>
      <c r="N17" s="48">
        <f t="shared" si="3"/>
        <v>14270</v>
      </c>
      <c r="O17" s="48">
        <f t="shared" si="3"/>
        <v>24047</v>
      </c>
      <c r="P17" s="52">
        <f t="shared" si="3"/>
        <v>31952</v>
      </c>
      <c r="Q17" s="48">
        <f t="shared" si="3"/>
        <v>37040</v>
      </c>
      <c r="R17" s="48">
        <f t="shared" si="1"/>
        <v>213679</v>
      </c>
      <c r="S17" s="49"/>
      <c r="T17" s="83">
        <f t="shared" si="2"/>
        <v>0</v>
      </c>
    </row>
    <row r="18" spans="1:20" ht="21" customHeight="1">
      <c r="A18" s="469"/>
      <c r="B18" s="468"/>
      <c r="C18" s="50" t="s">
        <v>14</v>
      </c>
      <c r="D18" s="25" t="s">
        <v>270</v>
      </c>
      <c r="E18" s="25">
        <f t="shared" si="3"/>
        <v>0</v>
      </c>
      <c r="F18" s="25">
        <f t="shared" si="3"/>
        <v>8619</v>
      </c>
      <c r="G18" s="25">
        <f t="shared" si="3"/>
        <v>8914</v>
      </c>
      <c r="H18" s="25">
        <f t="shared" si="3"/>
        <v>14907</v>
      </c>
      <c r="I18" s="25">
        <f t="shared" si="3"/>
        <v>8785</v>
      </c>
      <c r="J18" s="25">
        <f t="shared" si="3"/>
        <v>3586</v>
      </c>
      <c r="K18" s="25">
        <f t="shared" si="3"/>
        <v>8685</v>
      </c>
      <c r="L18" s="25">
        <f t="shared" si="3"/>
        <v>12822</v>
      </c>
      <c r="M18" s="25">
        <f t="shared" si="3"/>
        <v>11213</v>
      </c>
      <c r="N18" s="25">
        <f t="shared" si="3"/>
        <v>15367</v>
      </c>
      <c r="O18" s="25">
        <f t="shared" si="3"/>
        <v>13083</v>
      </c>
      <c r="P18" s="25">
        <f t="shared" si="3"/>
        <v>13497</v>
      </c>
      <c r="Q18" s="25">
        <f t="shared" si="3"/>
        <v>51153</v>
      </c>
      <c r="R18" s="25">
        <f t="shared" si="1"/>
        <v>170631</v>
      </c>
      <c r="S18" s="49"/>
      <c r="T18" s="83" t="e">
        <f t="shared" si="2"/>
        <v>#VALUE!</v>
      </c>
    </row>
    <row r="19" spans="1:20" ht="21" customHeight="1">
      <c r="A19" s="473"/>
      <c r="B19" s="480" t="s">
        <v>27</v>
      </c>
      <c r="C19" s="15" t="s">
        <v>0</v>
      </c>
      <c r="D19" s="48">
        <v>94</v>
      </c>
      <c r="E19" s="48">
        <v>0</v>
      </c>
      <c r="F19" s="52">
        <v>0</v>
      </c>
      <c r="G19" s="48">
        <v>0</v>
      </c>
      <c r="H19" s="48">
        <v>0</v>
      </c>
      <c r="I19" s="48">
        <v>1</v>
      </c>
      <c r="J19" s="48">
        <v>0</v>
      </c>
      <c r="K19" s="48">
        <v>0</v>
      </c>
      <c r="L19" s="48">
        <v>0</v>
      </c>
      <c r="M19" s="48">
        <v>4</v>
      </c>
      <c r="N19" s="48">
        <v>7</v>
      </c>
      <c r="O19" s="48">
        <v>12</v>
      </c>
      <c r="P19" s="52">
        <v>20</v>
      </c>
      <c r="Q19" s="48">
        <v>50</v>
      </c>
      <c r="R19" s="48">
        <f t="shared" si="1"/>
        <v>94</v>
      </c>
      <c r="S19" s="49"/>
      <c r="T19" s="83">
        <f t="shared" si="2"/>
        <v>0</v>
      </c>
    </row>
    <row r="20" spans="1:20" ht="21" customHeight="1">
      <c r="A20" s="473"/>
      <c r="B20" s="480"/>
      <c r="C20" s="50" t="s">
        <v>14</v>
      </c>
      <c r="D20" s="25"/>
      <c r="E20" s="25"/>
      <c r="F20" s="25"/>
      <c r="G20" s="25"/>
      <c r="H20" s="25"/>
      <c r="I20" s="25">
        <v>2</v>
      </c>
      <c r="J20" s="25"/>
      <c r="K20" s="25"/>
      <c r="L20" s="25">
        <v>1</v>
      </c>
      <c r="M20" s="25"/>
      <c r="N20" s="25"/>
      <c r="O20" s="25"/>
      <c r="P20" s="25"/>
      <c r="Q20" s="25"/>
      <c r="R20" s="25">
        <f t="shared" si="1"/>
        <v>3</v>
      </c>
      <c r="S20" s="49"/>
      <c r="T20" s="83">
        <f t="shared" si="2"/>
        <v>-3</v>
      </c>
    </row>
    <row r="21" spans="1:20" ht="21" customHeight="1">
      <c r="A21" s="475"/>
      <c r="B21" s="480" t="s">
        <v>62</v>
      </c>
      <c r="C21" s="15" t="s">
        <v>0</v>
      </c>
      <c r="D21" s="48">
        <v>125405</v>
      </c>
      <c r="E21" s="48">
        <v>0</v>
      </c>
      <c r="F21" s="52">
        <v>341</v>
      </c>
      <c r="G21" s="48">
        <v>9246</v>
      </c>
      <c r="H21" s="48">
        <v>12405</v>
      </c>
      <c r="I21" s="48">
        <v>12418</v>
      </c>
      <c r="J21" s="48">
        <v>5478</v>
      </c>
      <c r="K21" s="48">
        <v>6341</v>
      </c>
      <c r="L21" s="48">
        <v>2716</v>
      </c>
      <c r="M21" s="48">
        <v>11898</v>
      </c>
      <c r="N21" s="48">
        <v>5172</v>
      </c>
      <c r="O21" s="48">
        <v>12844</v>
      </c>
      <c r="P21" s="52">
        <v>20744</v>
      </c>
      <c r="Q21" s="48">
        <v>25802</v>
      </c>
      <c r="R21" s="48">
        <f t="shared" si="1"/>
        <v>125405</v>
      </c>
      <c r="S21" s="49"/>
      <c r="T21" s="83">
        <f t="shared" si="2"/>
        <v>0</v>
      </c>
    </row>
    <row r="22" spans="1:20" ht="21" customHeight="1">
      <c r="A22" s="475"/>
      <c r="B22" s="480"/>
      <c r="C22" s="50" t="s">
        <v>14</v>
      </c>
      <c r="D22" s="25"/>
      <c r="E22" s="25"/>
      <c r="F22" s="25">
        <v>3808</v>
      </c>
      <c r="G22" s="25">
        <v>3047</v>
      </c>
      <c r="H22" s="25">
        <v>11176</v>
      </c>
      <c r="I22" s="25">
        <v>4712</v>
      </c>
      <c r="J22" s="25">
        <v>3181</v>
      </c>
      <c r="K22" s="25">
        <v>7123</v>
      </c>
      <c r="L22" s="25">
        <v>7305</v>
      </c>
      <c r="M22" s="25">
        <v>4327</v>
      </c>
      <c r="N22" s="25">
        <v>4921</v>
      </c>
      <c r="O22" s="25">
        <v>5454</v>
      </c>
      <c r="P22" s="25">
        <v>4145</v>
      </c>
      <c r="Q22" s="25">
        <v>40650</v>
      </c>
      <c r="R22" s="25">
        <f t="shared" si="1"/>
        <v>99849</v>
      </c>
      <c r="S22" s="49"/>
      <c r="T22" s="83">
        <f t="shared" si="2"/>
        <v>-99849</v>
      </c>
    </row>
    <row r="23" spans="1:20" ht="21" customHeight="1">
      <c r="A23" s="475"/>
      <c r="B23" s="480" t="s">
        <v>119</v>
      </c>
      <c r="C23" s="15" t="s">
        <v>0</v>
      </c>
      <c r="D23" s="48">
        <v>3157</v>
      </c>
      <c r="E23" s="48">
        <v>0</v>
      </c>
      <c r="F23" s="52">
        <v>223</v>
      </c>
      <c r="G23" s="48">
        <v>238</v>
      </c>
      <c r="H23" s="48">
        <v>224</v>
      </c>
      <c r="I23" s="48">
        <v>245</v>
      </c>
      <c r="J23" s="48">
        <v>260</v>
      </c>
      <c r="K23" s="48">
        <v>260</v>
      </c>
      <c r="L23" s="48">
        <v>260</v>
      </c>
      <c r="M23" s="48">
        <v>99</v>
      </c>
      <c r="N23" s="48">
        <v>371</v>
      </c>
      <c r="O23" s="48">
        <v>327</v>
      </c>
      <c r="P23" s="52">
        <v>326</v>
      </c>
      <c r="Q23" s="48">
        <v>324</v>
      </c>
      <c r="R23" s="48">
        <f t="shared" si="1"/>
        <v>3157</v>
      </c>
      <c r="S23" s="49"/>
      <c r="T23" s="83">
        <f t="shared" si="2"/>
        <v>0</v>
      </c>
    </row>
    <row r="24" spans="1:20" ht="21" customHeight="1">
      <c r="A24" s="475"/>
      <c r="B24" s="480"/>
      <c r="C24" s="50" t="s">
        <v>14</v>
      </c>
      <c r="D24" s="25"/>
      <c r="E24" s="25"/>
      <c r="F24" s="25">
        <v>132</v>
      </c>
      <c r="G24" s="25">
        <v>364</v>
      </c>
      <c r="H24" s="25">
        <v>248</v>
      </c>
      <c r="I24" s="25">
        <v>154</v>
      </c>
      <c r="J24" s="25"/>
      <c r="K24" s="25">
        <v>115</v>
      </c>
      <c r="L24" s="25"/>
      <c r="M24" s="25"/>
      <c r="N24" s="25">
        <v>533</v>
      </c>
      <c r="O24" s="25">
        <v>533</v>
      </c>
      <c r="P24" s="25">
        <v>533</v>
      </c>
      <c r="Q24" s="25">
        <v>532</v>
      </c>
      <c r="R24" s="25">
        <f t="shared" si="1"/>
        <v>3144</v>
      </c>
      <c r="S24" s="49"/>
      <c r="T24" s="83">
        <f t="shared" si="2"/>
        <v>-3144</v>
      </c>
    </row>
    <row r="25" spans="1:20" ht="21" customHeight="1">
      <c r="A25" s="475"/>
      <c r="B25" s="480" t="s">
        <v>51</v>
      </c>
      <c r="C25" s="15" t="s">
        <v>0</v>
      </c>
      <c r="D25" s="48">
        <v>85023</v>
      </c>
      <c r="E25" s="48">
        <v>0</v>
      </c>
      <c r="F25" s="52">
        <v>74</v>
      </c>
      <c r="G25" s="48">
        <v>14952</v>
      </c>
      <c r="H25" s="48">
        <v>6129</v>
      </c>
      <c r="I25" s="48">
        <v>6768</v>
      </c>
      <c r="J25" s="48">
        <v>5767</v>
      </c>
      <c r="K25" s="48">
        <v>3315</v>
      </c>
      <c r="L25" s="48">
        <v>3313</v>
      </c>
      <c r="M25" s="48">
        <v>3395</v>
      </c>
      <c r="N25" s="48">
        <v>8720</v>
      </c>
      <c r="O25" s="48">
        <v>10864</v>
      </c>
      <c r="P25" s="52">
        <v>10862</v>
      </c>
      <c r="Q25" s="48">
        <v>10864</v>
      </c>
      <c r="R25" s="48">
        <f t="shared" si="1"/>
        <v>85023</v>
      </c>
      <c r="S25" s="49"/>
      <c r="T25" s="83">
        <f t="shared" si="2"/>
        <v>0</v>
      </c>
    </row>
    <row r="26" spans="1:20" ht="21" customHeight="1">
      <c r="A26" s="472"/>
      <c r="B26" s="480"/>
      <c r="C26" s="50" t="s">
        <v>14</v>
      </c>
      <c r="D26" s="25"/>
      <c r="E26" s="25"/>
      <c r="F26" s="25">
        <v>4679</v>
      </c>
      <c r="G26" s="25">
        <v>5503</v>
      </c>
      <c r="H26" s="25">
        <v>3483</v>
      </c>
      <c r="I26" s="25">
        <v>3917</v>
      </c>
      <c r="J26" s="25">
        <v>405</v>
      </c>
      <c r="K26" s="25">
        <v>1447</v>
      </c>
      <c r="L26" s="25">
        <v>5516</v>
      </c>
      <c r="M26" s="25">
        <v>6886</v>
      </c>
      <c r="N26" s="25">
        <v>9913</v>
      </c>
      <c r="O26" s="25">
        <v>7096</v>
      </c>
      <c r="P26" s="25">
        <v>8819</v>
      </c>
      <c r="Q26" s="25">
        <v>9971</v>
      </c>
      <c r="R26" s="25">
        <f t="shared" si="1"/>
        <v>67635</v>
      </c>
      <c r="S26" s="49"/>
      <c r="T26" s="83">
        <f t="shared" si="2"/>
        <v>-67635</v>
      </c>
    </row>
    <row r="27" spans="1:20" ht="21" customHeight="1">
      <c r="A27" s="481" t="s">
        <v>114</v>
      </c>
      <c r="B27" s="468"/>
      <c r="C27" s="15" t="s">
        <v>0</v>
      </c>
      <c r="D27" s="48">
        <f>SUM(D29,D31,D33,D35,D37,D39,D41,D43)</f>
        <v>2865899</v>
      </c>
      <c r="E27" s="48">
        <f aca="true" t="shared" si="4" ref="E27:Q28">SUM(E29,E31,E33,E35,E37,E39,E41,E43)</f>
        <v>1560</v>
      </c>
      <c r="F27" s="52">
        <f t="shared" si="4"/>
        <v>84810</v>
      </c>
      <c r="G27" s="48">
        <f t="shared" si="4"/>
        <v>217348</v>
      </c>
      <c r="H27" s="48">
        <f t="shared" si="4"/>
        <v>190568</v>
      </c>
      <c r="I27" s="48">
        <f t="shared" si="4"/>
        <v>223132</v>
      </c>
      <c r="J27" s="48">
        <f t="shared" si="4"/>
        <v>166810</v>
      </c>
      <c r="K27" s="48">
        <f t="shared" si="4"/>
        <v>198837</v>
      </c>
      <c r="L27" s="48">
        <f t="shared" si="4"/>
        <v>198659</v>
      </c>
      <c r="M27" s="48">
        <f t="shared" si="4"/>
        <v>266944</v>
      </c>
      <c r="N27" s="48">
        <f t="shared" si="4"/>
        <v>172078</v>
      </c>
      <c r="O27" s="48">
        <f t="shared" si="4"/>
        <v>296523</v>
      </c>
      <c r="P27" s="52">
        <f t="shared" si="4"/>
        <v>390917</v>
      </c>
      <c r="Q27" s="48">
        <f t="shared" si="4"/>
        <v>457713</v>
      </c>
      <c r="R27" s="48">
        <f t="shared" si="1"/>
        <v>2865899</v>
      </c>
      <c r="S27" s="49"/>
      <c r="T27" s="83">
        <f t="shared" si="2"/>
        <v>0</v>
      </c>
    </row>
    <row r="28" spans="1:20" ht="21" customHeight="1">
      <c r="A28" s="469"/>
      <c r="B28" s="468"/>
      <c r="C28" s="50" t="s">
        <v>14</v>
      </c>
      <c r="D28" s="25" t="s">
        <v>270</v>
      </c>
      <c r="E28" s="25">
        <f t="shared" si="4"/>
        <v>1088</v>
      </c>
      <c r="F28" s="25">
        <f t="shared" si="4"/>
        <v>97825</v>
      </c>
      <c r="G28" s="25">
        <f t="shared" si="4"/>
        <v>187801</v>
      </c>
      <c r="H28" s="25">
        <f t="shared" si="4"/>
        <v>182548</v>
      </c>
      <c r="I28" s="25">
        <f t="shared" si="4"/>
        <v>159876</v>
      </c>
      <c r="J28" s="25">
        <f t="shared" si="4"/>
        <v>133899</v>
      </c>
      <c r="K28" s="25">
        <f t="shared" si="4"/>
        <v>203068</v>
      </c>
      <c r="L28" s="25">
        <f t="shared" si="4"/>
        <v>175593</v>
      </c>
      <c r="M28" s="25">
        <f t="shared" si="4"/>
        <v>230857</v>
      </c>
      <c r="N28" s="25">
        <f t="shared" si="4"/>
        <v>175481</v>
      </c>
      <c r="O28" s="25">
        <f t="shared" si="4"/>
        <v>204050</v>
      </c>
      <c r="P28" s="25">
        <f t="shared" si="4"/>
        <v>197093</v>
      </c>
      <c r="Q28" s="25">
        <f t="shared" si="4"/>
        <v>432779</v>
      </c>
      <c r="R28" s="25">
        <f t="shared" si="1"/>
        <v>2381958</v>
      </c>
      <c r="S28" s="49"/>
      <c r="T28" s="83" t="e">
        <f t="shared" si="2"/>
        <v>#VALUE!</v>
      </c>
    </row>
    <row r="29" spans="1:20" ht="21" customHeight="1">
      <c r="A29" s="473"/>
      <c r="B29" s="480" t="s">
        <v>27</v>
      </c>
      <c r="C29" s="15" t="s">
        <v>0</v>
      </c>
      <c r="D29" s="48">
        <v>44785</v>
      </c>
      <c r="E29" s="48">
        <v>8</v>
      </c>
      <c r="F29" s="52">
        <v>1359</v>
      </c>
      <c r="G29" s="48">
        <v>2898</v>
      </c>
      <c r="H29" s="48">
        <v>2786</v>
      </c>
      <c r="I29" s="48">
        <v>2745</v>
      </c>
      <c r="J29" s="48">
        <v>2273</v>
      </c>
      <c r="K29" s="48">
        <v>4744</v>
      </c>
      <c r="L29" s="48">
        <v>2635</v>
      </c>
      <c r="M29" s="48">
        <v>4190</v>
      </c>
      <c r="N29" s="48">
        <v>3313</v>
      </c>
      <c r="O29" s="48">
        <v>4977</v>
      </c>
      <c r="P29" s="52">
        <v>6032</v>
      </c>
      <c r="Q29" s="48">
        <v>6825</v>
      </c>
      <c r="R29" s="48">
        <f t="shared" si="1"/>
        <v>44785</v>
      </c>
      <c r="S29" s="49"/>
      <c r="T29" s="83">
        <f t="shared" si="2"/>
        <v>0</v>
      </c>
    </row>
    <row r="30" spans="1:20" ht="21" customHeight="1">
      <c r="A30" s="473"/>
      <c r="B30" s="480"/>
      <c r="C30" s="50" t="s">
        <v>14</v>
      </c>
      <c r="D30" s="25"/>
      <c r="E30" s="25"/>
      <c r="F30" s="25">
        <v>3561</v>
      </c>
      <c r="G30" s="25">
        <v>4977</v>
      </c>
      <c r="H30" s="25">
        <v>2703</v>
      </c>
      <c r="I30" s="25">
        <v>2023</v>
      </c>
      <c r="J30" s="25">
        <v>2724</v>
      </c>
      <c r="K30" s="25">
        <v>5128</v>
      </c>
      <c r="L30" s="25">
        <v>2556</v>
      </c>
      <c r="M30" s="25">
        <v>5099</v>
      </c>
      <c r="N30" s="25">
        <v>3227</v>
      </c>
      <c r="O30" s="25">
        <v>3196</v>
      </c>
      <c r="P30" s="25">
        <v>2435</v>
      </c>
      <c r="Q30" s="25">
        <v>4992</v>
      </c>
      <c r="R30" s="25">
        <f t="shared" si="1"/>
        <v>42621</v>
      </c>
      <c r="S30" s="49"/>
      <c r="T30" s="83">
        <f t="shared" si="2"/>
        <v>-42621</v>
      </c>
    </row>
    <row r="31" spans="1:20" ht="21" customHeight="1">
      <c r="A31" s="475"/>
      <c r="B31" s="480" t="s">
        <v>62</v>
      </c>
      <c r="C31" s="15" t="s">
        <v>0</v>
      </c>
      <c r="D31" s="48">
        <v>281092</v>
      </c>
      <c r="E31" s="48">
        <v>0</v>
      </c>
      <c r="F31" s="52">
        <v>3290</v>
      </c>
      <c r="G31" s="48">
        <v>16492</v>
      </c>
      <c r="H31" s="48">
        <v>13172</v>
      </c>
      <c r="I31" s="48">
        <v>18014</v>
      </c>
      <c r="J31" s="48">
        <v>9885</v>
      </c>
      <c r="K31" s="48">
        <v>13464</v>
      </c>
      <c r="L31" s="48">
        <v>15733</v>
      </c>
      <c r="M31" s="48">
        <v>33758</v>
      </c>
      <c r="N31" s="48">
        <v>8706</v>
      </c>
      <c r="O31" s="48">
        <v>46932</v>
      </c>
      <c r="P31" s="52">
        <v>50453</v>
      </c>
      <c r="Q31" s="48">
        <v>51193</v>
      </c>
      <c r="R31" s="48">
        <f t="shared" si="1"/>
        <v>281092</v>
      </c>
      <c r="S31" s="49"/>
      <c r="T31" s="83">
        <f t="shared" si="2"/>
        <v>0</v>
      </c>
    </row>
    <row r="32" spans="1:20" ht="21" customHeight="1">
      <c r="A32" s="475"/>
      <c r="B32" s="480"/>
      <c r="C32" s="50" t="s">
        <v>14</v>
      </c>
      <c r="D32" s="25"/>
      <c r="E32" s="25"/>
      <c r="F32" s="25">
        <v>5414</v>
      </c>
      <c r="G32" s="25">
        <v>18614</v>
      </c>
      <c r="H32" s="25">
        <v>13487</v>
      </c>
      <c r="I32" s="25">
        <v>13276</v>
      </c>
      <c r="J32" s="25">
        <v>6366</v>
      </c>
      <c r="K32" s="25">
        <v>25886</v>
      </c>
      <c r="L32" s="25">
        <v>10519</v>
      </c>
      <c r="M32" s="25">
        <v>30821</v>
      </c>
      <c r="N32" s="25">
        <v>9733</v>
      </c>
      <c r="O32" s="25">
        <v>15690</v>
      </c>
      <c r="P32" s="25">
        <v>9596</v>
      </c>
      <c r="Q32" s="25">
        <v>85584</v>
      </c>
      <c r="R32" s="25">
        <f t="shared" si="1"/>
        <v>244986</v>
      </c>
      <c r="S32" s="49"/>
      <c r="T32" s="83">
        <f t="shared" si="2"/>
        <v>-244986</v>
      </c>
    </row>
    <row r="33" spans="1:20" ht="21" customHeight="1">
      <c r="A33" s="475"/>
      <c r="B33" s="480" t="s">
        <v>120</v>
      </c>
      <c r="C33" s="15" t="s">
        <v>0</v>
      </c>
      <c r="D33" s="48">
        <v>358725</v>
      </c>
      <c r="E33" s="48">
        <v>281</v>
      </c>
      <c r="F33" s="52">
        <v>18724</v>
      </c>
      <c r="G33" s="48">
        <v>19005</v>
      </c>
      <c r="H33" s="48">
        <v>30907</v>
      </c>
      <c r="I33" s="48">
        <v>26173</v>
      </c>
      <c r="J33" s="48">
        <v>26521</v>
      </c>
      <c r="K33" s="48">
        <v>32151</v>
      </c>
      <c r="L33" s="48">
        <v>33044</v>
      </c>
      <c r="M33" s="48">
        <v>37738</v>
      </c>
      <c r="N33" s="48">
        <v>22601</v>
      </c>
      <c r="O33" s="48">
        <v>38895</v>
      </c>
      <c r="P33" s="52">
        <v>36343</v>
      </c>
      <c r="Q33" s="48">
        <v>36342</v>
      </c>
      <c r="R33" s="48">
        <f t="shared" si="1"/>
        <v>358725</v>
      </c>
      <c r="S33" s="49"/>
      <c r="T33" s="83">
        <f t="shared" si="2"/>
        <v>0</v>
      </c>
    </row>
    <row r="34" spans="1:20" ht="21" customHeight="1">
      <c r="A34" s="475"/>
      <c r="B34" s="480"/>
      <c r="C34" s="50" t="s">
        <v>14</v>
      </c>
      <c r="D34" s="25"/>
      <c r="E34" s="25">
        <v>149</v>
      </c>
      <c r="F34" s="25">
        <v>12692</v>
      </c>
      <c r="G34" s="25">
        <v>21498</v>
      </c>
      <c r="H34" s="25">
        <v>19119</v>
      </c>
      <c r="I34" s="25">
        <v>17398</v>
      </c>
      <c r="J34" s="25">
        <v>17744</v>
      </c>
      <c r="K34" s="25">
        <v>21492</v>
      </c>
      <c r="L34" s="25">
        <v>23330</v>
      </c>
      <c r="M34" s="25">
        <v>28140</v>
      </c>
      <c r="N34" s="25">
        <v>19501</v>
      </c>
      <c r="O34" s="25">
        <v>17418</v>
      </c>
      <c r="P34" s="25">
        <v>18643</v>
      </c>
      <c r="Q34" s="25">
        <v>25744</v>
      </c>
      <c r="R34" s="25">
        <f t="shared" si="1"/>
        <v>242868</v>
      </c>
      <c r="S34" s="49"/>
      <c r="T34" s="83">
        <f t="shared" si="2"/>
        <v>-242868</v>
      </c>
    </row>
    <row r="35" spans="1:20" ht="21" customHeight="1">
      <c r="A35" s="475"/>
      <c r="B35" s="480" t="s">
        <v>121</v>
      </c>
      <c r="C35" s="15" t="s">
        <v>0</v>
      </c>
      <c r="D35" s="48">
        <v>177090</v>
      </c>
      <c r="E35" s="48">
        <v>0</v>
      </c>
      <c r="F35" s="52">
        <v>448</v>
      </c>
      <c r="G35" s="48">
        <v>965</v>
      </c>
      <c r="H35" s="48">
        <v>7729</v>
      </c>
      <c r="I35" s="48">
        <v>29331</v>
      </c>
      <c r="J35" s="48">
        <v>2808</v>
      </c>
      <c r="K35" s="48">
        <v>8656</v>
      </c>
      <c r="L35" s="48">
        <v>10149</v>
      </c>
      <c r="M35" s="48">
        <v>12973</v>
      </c>
      <c r="N35" s="48">
        <v>7229</v>
      </c>
      <c r="O35" s="48">
        <v>19070</v>
      </c>
      <c r="P35" s="52">
        <v>77732</v>
      </c>
      <c r="Q35" s="48">
        <v>0</v>
      </c>
      <c r="R35" s="48">
        <f t="shared" si="1"/>
        <v>177090</v>
      </c>
      <c r="S35" s="49"/>
      <c r="T35" s="83">
        <f t="shared" si="2"/>
        <v>0</v>
      </c>
    </row>
    <row r="36" spans="1:20" ht="21" customHeight="1">
      <c r="A36" s="475"/>
      <c r="B36" s="480"/>
      <c r="C36" s="50" t="s">
        <v>14</v>
      </c>
      <c r="D36" s="25"/>
      <c r="E36" s="25"/>
      <c r="F36" s="25">
        <v>157</v>
      </c>
      <c r="G36" s="25">
        <v>2004</v>
      </c>
      <c r="H36" s="25">
        <v>15782</v>
      </c>
      <c r="I36" s="25">
        <v>19526</v>
      </c>
      <c r="J36" s="25">
        <v>7713</v>
      </c>
      <c r="K36" s="25">
        <v>20201</v>
      </c>
      <c r="L36" s="25">
        <v>7858</v>
      </c>
      <c r="M36" s="25">
        <v>15093</v>
      </c>
      <c r="N36" s="25">
        <v>6052</v>
      </c>
      <c r="O36" s="25">
        <v>10912</v>
      </c>
      <c r="P36" s="25">
        <v>17782</v>
      </c>
      <c r="Q36" s="25">
        <v>40885</v>
      </c>
      <c r="R36" s="25">
        <f t="shared" si="1"/>
        <v>163965</v>
      </c>
      <c r="S36" s="49"/>
      <c r="T36" s="83">
        <f t="shared" si="2"/>
        <v>-163965</v>
      </c>
    </row>
    <row r="37" spans="1:20" ht="21" customHeight="1">
      <c r="A37" s="475"/>
      <c r="B37" s="480" t="s">
        <v>51</v>
      </c>
      <c r="C37" s="15" t="s">
        <v>0</v>
      </c>
      <c r="D37" s="48">
        <v>221602</v>
      </c>
      <c r="E37" s="48">
        <v>0</v>
      </c>
      <c r="F37" s="52">
        <v>6124</v>
      </c>
      <c r="G37" s="48">
        <v>20040</v>
      </c>
      <c r="H37" s="48">
        <v>13350</v>
      </c>
      <c r="I37" s="48">
        <v>23189</v>
      </c>
      <c r="J37" s="48">
        <v>7824</v>
      </c>
      <c r="K37" s="48">
        <v>18010</v>
      </c>
      <c r="L37" s="48">
        <v>14702</v>
      </c>
      <c r="M37" s="48">
        <v>17543</v>
      </c>
      <c r="N37" s="48">
        <v>23954</v>
      </c>
      <c r="O37" s="48">
        <v>25623</v>
      </c>
      <c r="P37" s="52">
        <v>25623</v>
      </c>
      <c r="Q37" s="48">
        <v>25620</v>
      </c>
      <c r="R37" s="48">
        <f t="shared" si="1"/>
        <v>221602</v>
      </c>
      <c r="S37" s="49"/>
      <c r="T37" s="83">
        <f t="shared" si="2"/>
        <v>0</v>
      </c>
    </row>
    <row r="38" spans="1:20" ht="21" customHeight="1">
      <c r="A38" s="475"/>
      <c r="B38" s="480"/>
      <c r="C38" s="50" t="s">
        <v>14</v>
      </c>
      <c r="D38" s="25"/>
      <c r="E38" s="25"/>
      <c r="F38" s="25">
        <v>9225</v>
      </c>
      <c r="G38" s="25">
        <v>18162</v>
      </c>
      <c r="H38" s="25">
        <v>20834</v>
      </c>
      <c r="I38" s="25">
        <v>15178</v>
      </c>
      <c r="J38" s="25">
        <v>8231</v>
      </c>
      <c r="K38" s="25">
        <v>30428</v>
      </c>
      <c r="L38" s="25">
        <v>13860</v>
      </c>
      <c r="M38" s="25">
        <v>14432</v>
      </c>
      <c r="N38" s="25">
        <v>15899</v>
      </c>
      <c r="O38" s="25">
        <v>15325</v>
      </c>
      <c r="P38" s="25">
        <v>14110</v>
      </c>
      <c r="Q38" s="25">
        <v>17865</v>
      </c>
      <c r="R38" s="25">
        <f t="shared" si="1"/>
        <v>193549</v>
      </c>
      <c r="S38" s="49"/>
      <c r="T38" s="83">
        <f t="shared" si="2"/>
        <v>-193549</v>
      </c>
    </row>
    <row r="39" spans="1:20" ht="21" customHeight="1">
      <c r="A39" s="475"/>
      <c r="B39" s="480" t="s">
        <v>122</v>
      </c>
      <c r="C39" s="15" t="s">
        <v>0</v>
      </c>
      <c r="D39" s="48">
        <v>114</v>
      </c>
      <c r="E39" s="48">
        <v>0</v>
      </c>
      <c r="F39" s="52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72</v>
      </c>
      <c r="P39" s="52">
        <v>42</v>
      </c>
      <c r="Q39" s="48">
        <v>0</v>
      </c>
      <c r="R39" s="48">
        <f t="shared" si="1"/>
        <v>114</v>
      </c>
      <c r="S39" s="49"/>
      <c r="T39" s="83">
        <f t="shared" si="2"/>
        <v>0</v>
      </c>
    </row>
    <row r="40" spans="1:20" ht="21" customHeight="1">
      <c r="A40" s="475"/>
      <c r="B40" s="480"/>
      <c r="C40" s="50" t="s">
        <v>14</v>
      </c>
      <c r="D40" s="25"/>
      <c r="E40" s="25"/>
      <c r="F40" s="25"/>
      <c r="G40" s="25"/>
      <c r="H40" s="25"/>
      <c r="I40" s="25"/>
      <c r="J40" s="25"/>
      <c r="K40" s="25"/>
      <c r="L40" s="25"/>
      <c r="M40" s="25">
        <v>4</v>
      </c>
      <c r="N40" s="25"/>
      <c r="O40" s="25"/>
      <c r="P40" s="25"/>
      <c r="Q40" s="25"/>
      <c r="R40" s="25">
        <f t="shared" si="1"/>
        <v>4</v>
      </c>
      <c r="S40" s="49"/>
      <c r="T40" s="83">
        <f t="shared" si="2"/>
        <v>-4</v>
      </c>
    </row>
    <row r="41" spans="1:20" ht="21" customHeight="1">
      <c r="A41" s="475"/>
      <c r="B41" s="480" t="s">
        <v>123</v>
      </c>
      <c r="C41" s="15" t="s">
        <v>0</v>
      </c>
      <c r="D41" s="48">
        <v>1777336</v>
      </c>
      <c r="E41" s="48">
        <v>1271</v>
      </c>
      <c r="F41" s="52">
        <v>54796</v>
      </c>
      <c r="G41" s="48">
        <v>157890</v>
      </c>
      <c r="H41" s="48">
        <v>122539</v>
      </c>
      <c r="I41" s="48">
        <v>123387</v>
      </c>
      <c r="J41" s="48">
        <v>117114</v>
      </c>
      <c r="K41" s="48">
        <v>121804</v>
      </c>
      <c r="L41" s="48">
        <v>122177</v>
      </c>
      <c r="M41" s="48">
        <v>160411</v>
      </c>
      <c r="N41" s="48">
        <v>106275</v>
      </c>
      <c r="O41" s="48">
        <v>157247</v>
      </c>
      <c r="P41" s="52">
        <v>194692</v>
      </c>
      <c r="Q41" s="48">
        <v>337733</v>
      </c>
      <c r="R41" s="48">
        <f t="shared" si="1"/>
        <v>1777336</v>
      </c>
      <c r="S41" s="49"/>
      <c r="T41" s="83">
        <f t="shared" si="2"/>
        <v>0</v>
      </c>
    </row>
    <row r="42" spans="1:20" ht="21" customHeight="1">
      <c r="A42" s="475"/>
      <c r="B42" s="480"/>
      <c r="C42" s="50" t="s">
        <v>14</v>
      </c>
      <c r="D42" s="25"/>
      <c r="E42" s="25">
        <v>939</v>
      </c>
      <c r="F42" s="25">
        <v>66702</v>
      </c>
      <c r="G42" s="25">
        <v>122546</v>
      </c>
      <c r="H42" s="25">
        <v>110598</v>
      </c>
      <c r="I42" s="25">
        <v>92289</v>
      </c>
      <c r="J42" s="25">
        <v>91047</v>
      </c>
      <c r="K42" s="25">
        <v>99566</v>
      </c>
      <c r="L42" s="25">
        <v>117267</v>
      </c>
      <c r="M42" s="25">
        <v>137146</v>
      </c>
      <c r="N42" s="25">
        <v>120545</v>
      </c>
      <c r="O42" s="25">
        <v>141174</v>
      </c>
      <c r="P42" s="25">
        <v>133927</v>
      </c>
      <c r="Q42" s="25">
        <v>255755</v>
      </c>
      <c r="R42" s="25">
        <f t="shared" si="1"/>
        <v>1489501</v>
      </c>
      <c r="S42" s="49"/>
      <c r="T42" s="83">
        <f t="shared" si="2"/>
        <v>-1489501</v>
      </c>
    </row>
    <row r="43" spans="1:20" ht="21" customHeight="1">
      <c r="A43" s="475"/>
      <c r="B43" s="480" t="s">
        <v>88</v>
      </c>
      <c r="C43" s="15" t="s">
        <v>0</v>
      </c>
      <c r="D43" s="48">
        <v>5155</v>
      </c>
      <c r="E43" s="48">
        <v>0</v>
      </c>
      <c r="F43" s="52">
        <v>69</v>
      </c>
      <c r="G43" s="48">
        <v>58</v>
      </c>
      <c r="H43" s="48">
        <v>85</v>
      </c>
      <c r="I43" s="48">
        <v>293</v>
      </c>
      <c r="J43" s="48">
        <v>385</v>
      </c>
      <c r="K43" s="48">
        <v>8</v>
      </c>
      <c r="L43" s="48">
        <v>219</v>
      </c>
      <c r="M43" s="48">
        <v>331</v>
      </c>
      <c r="N43" s="48">
        <v>0</v>
      </c>
      <c r="O43" s="48">
        <v>3707</v>
      </c>
      <c r="P43" s="52">
        <v>0</v>
      </c>
      <c r="Q43" s="48">
        <v>0</v>
      </c>
      <c r="R43" s="48">
        <f t="shared" si="1"/>
        <v>5155</v>
      </c>
      <c r="S43" s="49"/>
      <c r="T43" s="83">
        <f t="shared" si="2"/>
        <v>0</v>
      </c>
    </row>
    <row r="44" spans="1:20" ht="21" customHeight="1">
      <c r="A44" s="472"/>
      <c r="B44" s="480"/>
      <c r="C44" s="50" t="s">
        <v>14</v>
      </c>
      <c r="D44" s="25"/>
      <c r="E44" s="25"/>
      <c r="F44" s="25">
        <v>74</v>
      </c>
      <c r="G44" s="25"/>
      <c r="H44" s="25">
        <v>25</v>
      </c>
      <c r="I44" s="25">
        <v>186</v>
      </c>
      <c r="J44" s="25">
        <v>74</v>
      </c>
      <c r="K44" s="25">
        <v>367</v>
      </c>
      <c r="L44" s="25">
        <v>203</v>
      </c>
      <c r="M44" s="25">
        <v>122</v>
      </c>
      <c r="N44" s="25">
        <v>524</v>
      </c>
      <c r="O44" s="25">
        <v>335</v>
      </c>
      <c r="P44" s="25">
        <v>600</v>
      </c>
      <c r="Q44" s="25">
        <v>1954</v>
      </c>
      <c r="R44" s="25">
        <f t="shared" si="1"/>
        <v>4464</v>
      </c>
      <c r="S44" s="49"/>
      <c r="T44" s="83">
        <f t="shared" si="2"/>
        <v>-4464</v>
      </c>
    </row>
    <row r="45" spans="1:20" ht="21" customHeight="1">
      <c r="A45" s="481" t="s">
        <v>115</v>
      </c>
      <c r="B45" s="468"/>
      <c r="C45" s="15" t="s">
        <v>0</v>
      </c>
      <c r="D45" s="48">
        <f>SUM(D47,D49,D51,D53,D55,D57,D59,D61)</f>
        <v>5486618</v>
      </c>
      <c r="E45" s="48">
        <f aca="true" t="shared" si="5" ref="E45:Q46">SUM(E47,E49,E51,E53,E55,E57,E59,E61)</f>
        <v>3919</v>
      </c>
      <c r="F45" s="52">
        <f t="shared" si="5"/>
        <v>196706</v>
      </c>
      <c r="G45" s="48">
        <f t="shared" si="5"/>
        <v>393049</v>
      </c>
      <c r="H45" s="48">
        <f t="shared" si="5"/>
        <v>383929</v>
      </c>
      <c r="I45" s="48">
        <f t="shared" si="5"/>
        <v>341048</v>
      </c>
      <c r="J45" s="48">
        <f t="shared" si="5"/>
        <v>312840</v>
      </c>
      <c r="K45" s="48">
        <f t="shared" si="5"/>
        <v>362598</v>
      </c>
      <c r="L45" s="48">
        <f t="shared" si="5"/>
        <v>305558</v>
      </c>
      <c r="M45" s="48">
        <f t="shared" si="5"/>
        <v>492979</v>
      </c>
      <c r="N45" s="48">
        <f t="shared" si="5"/>
        <v>384013</v>
      </c>
      <c r="O45" s="48">
        <f t="shared" si="5"/>
        <v>568477</v>
      </c>
      <c r="P45" s="52">
        <f t="shared" si="5"/>
        <v>635371</v>
      </c>
      <c r="Q45" s="48">
        <f t="shared" si="5"/>
        <v>1106131</v>
      </c>
      <c r="R45" s="48">
        <f t="shared" si="1"/>
        <v>5486618</v>
      </c>
      <c r="S45" s="49"/>
      <c r="T45" s="83">
        <f t="shared" si="2"/>
        <v>0</v>
      </c>
    </row>
    <row r="46" spans="1:20" ht="21" customHeight="1">
      <c r="A46" s="469"/>
      <c r="B46" s="468"/>
      <c r="C46" s="50" t="s">
        <v>14</v>
      </c>
      <c r="D46" s="25" t="s">
        <v>270</v>
      </c>
      <c r="E46" s="25">
        <f t="shared" si="5"/>
        <v>3639</v>
      </c>
      <c r="F46" s="25">
        <f t="shared" si="5"/>
        <v>162929</v>
      </c>
      <c r="G46" s="25">
        <f t="shared" si="5"/>
        <v>280471</v>
      </c>
      <c r="H46" s="25">
        <f t="shared" si="5"/>
        <v>282665</v>
      </c>
      <c r="I46" s="25">
        <f t="shared" si="5"/>
        <v>270949</v>
      </c>
      <c r="J46" s="25">
        <f t="shared" si="5"/>
        <v>237952</v>
      </c>
      <c r="K46" s="25">
        <f t="shared" si="5"/>
        <v>299647</v>
      </c>
      <c r="L46" s="25">
        <f t="shared" si="5"/>
        <v>271567</v>
      </c>
      <c r="M46" s="25">
        <f t="shared" si="5"/>
        <v>419278</v>
      </c>
      <c r="N46" s="25">
        <f t="shared" si="5"/>
        <v>285792</v>
      </c>
      <c r="O46" s="25">
        <f t="shared" si="5"/>
        <v>339588</v>
      </c>
      <c r="P46" s="25">
        <f t="shared" si="5"/>
        <v>422602</v>
      </c>
      <c r="Q46" s="25">
        <f t="shared" si="5"/>
        <v>873964</v>
      </c>
      <c r="R46" s="25">
        <f t="shared" si="1"/>
        <v>4151043</v>
      </c>
      <c r="S46" s="49"/>
      <c r="T46" s="83" t="e">
        <f t="shared" si="2"/>
        <v>#VALUE!</v>
      </c>
    </row>
    <row r="47" spans="1:20" ht="21" customHeight="1">
      <c r="A47" s="473"/>
      <c r="B47" s="480" t="s">
        <v>27</v>
      </c>
      <c r="C47" s="15" t="s">
        <v>0</v>
      </c>
      <c r="D47" s="48">
        <v>273862</v>
      </c>
      <c r="E47" s="48">
        <v>14</v>
      </c>
      <c r="F47" s="52">
        <v>4600</v>
      </c>
      <c r="G47" s="48">
        <v>16600</v>
      </c>
      <c r="H47" s="48">
        <v>18533</v>
      </c>
      <c r="I47" s="48">
        <v>11114</v>
      </c>
      <c r="J47" s="48">
        <v>13092</v>
      </c>
      <c r="K47" s="48">
        <v>18742</v>
      </c>
      <c r="L47" s="48">
        <v>16802</v>
      </c>
      <c r="M47" s="48">
        <v>19663</v>
      </c>
      <c r="N47" s="48">
        <v>20803</v>
      </c>
      <c r="O47" s="48">
        <v>26563</v>
      </c>
      <c r="P47" s="52">
        <v>29161</v>
      </c>
      <c r="Q47" s="48">
        <v>78175</v>
      </c>
      <c r="R47" s="48">
        <f t="shared" si="1"/>
        <v>273862</v>
      </c>
      <c r="S47" s="49"/>
      <c r="T47" s="83">
        <f t="shared" si="2"/>
        <v>0</v>
      </c>
    </row>
    <row r="48" spans="1:20" ht="21" customHeight="1">
      <c r="A48" s="473"/>
      <c r="B48" s="480"/>
      <c r="C48" s="50" t="s">
        <v>14</v>
      </c>
      <c r="D48" s="25"/>
      <c r="E48" s="25">
        <v>52</v>
      </c>
      <c r="F48" s="25">
        <v>10284</v>
      </c>
      <c r="G48" s="25">
        <v>18980</v>
      </c>
      <c r="H48" s="25">
        <v>15333</v>
      </c>
      <c r="I48" s="25">
        <v>24997</v>
      </c>
      <c r="J48" s="25">
        <v>21102</v>
      </c>
      <c r="K48" s="25">
        <v>25634</v>
      </c>
      <c r="L48" s="25">
        <v>19458</v>
      </c>
      <c r="M48" s="25">
        <v>20880</v>
      </c>
      <c r="N48" s="25">
        <v>22461</v>
      </c>
      <c r="O48" s="25">
        <v>10531</v>
      </c>
      <c r="P48" s="25">
        <v>16367</v>
      </c>
      <c r="Q48" s="25">
        <v>31878</v>
      </c>
      <c r="R48" s="25">
        <f t="shared" si="1"/>
        <v>237957</v>
      </c>
      <c r="S48" s="49"/>
      <c r="T48" s="83">
        <f t="shared" si="2"/>
        <v>-237957</v>
      </c>
    </row>
    <row r="49" spans="1:20" ht="21" customHeight="1">
      <c r="A49" s="475"/>
      <c r="B49" s="480" t="s">
        <v>62</v>
      </c>
      <c r="C49" s="15" t="s">
        <v>0</v>
      </c>
      <c r="D49" s="48">
        <v>502724</v>
      </c>
      <c r="E49" s="48">
        <v>0</v>
      </c>
      <c r="F49" s="52">
        <v>7318</v>
      </c>
      <c r="G49" s="48">
        <v>32663</v>
      </c>
      <c r="H49" s="48">
        <v>26469</v>
      </c>
      <c r="I49" s="48">
        <v>24861</v>
      </c>
      <c r="J49" s="48">
        <v>19816</v>
      </c>
      <c r="K49" s="48">
        <v>19193</v>
      </c>
      <c r="L49" s="48">
        <v>21552</v>
      </c>
      <c r="M49" s="48">
        <v>61214</v>
      </c>
      <c r="N49" s="48">
        <v>18049</v>
      </c>
      <c r="O49" s="48">
        <v>86531</v>
      </c>
      <c r="P49" s="52">
        <v>89688</v>
      </c>
      <c r="Q49" s="48">
        <v>95370</v>
      </c>
      <c r="R49" s="48">
        <f t="shared" si="1"/>
        <v>502724</v>
      </c>
      <c r="S49" s="49"/>
      <c r="T49" s="83">
        <f t="shared" si="2"/>
        <v>0</v>
      </c>
    </row>
    <row r="50" spans="1:20" ht="21" customHeight="1">
      <c r="A50" s="475"/>
      <c r="B50" s="480"/>
      <c r="C50" s="50" t="s">
        <v>14</v>
      </c>
      <c r="D50" s="25"/>
      <c r="E50" s="25"/>
      <c r="F50" s="25">
        <v>13294</v>
      </c>
      <c r="G50" s="25">
        <v>33359</v>
      </c>
      <c r="H50" s="25">
        <v>26923</v>
      </c>
      <c r="I50" s="25">
        <v>22782</v>
      </c>
      <c r="J50" s="25">
        <v>18806</v>
      </c>
      <c r="K50" s="25">
        <v>29872</v>
      </c>
      <c r="L50" s="25">
        <v>18304</v>
      </c>
      <c r="M50" s="25">
        <v>70402</v>
      </c>
      <c r="N50" s="25">
        <v>19823</v>
      </c>
      <c r="O50" s="25">
        <v>23136</v>
      </c>
      <c r="P50" s="25">
        <v>18612</v>
      </c>
      <c r="Q50" s="25">
        <v>170543</v>
      </c>
      <c r="R50" s="25">
        <f t="shared" si="1"/>
        <v>465856</v>
      </c>
      <c r="S50" s="49"/>
      <c r="T50" s="83">
        <f t="shared" si="2"/>
        <v>-465856</v>
      </c>
    </row>
    <row r="51" spans="1:20" ht="21" customHeight="1">
      <c r="A51" s="475"/>
      <c r="B51" s="480" t="s">
        <v>120</v>
      </c>
      <c r="C51" s="15" t="s">
        <v>0</v>
      </c>
      <c r="D51" s="48">
        <v>744908</v>
      </c>
      <c r="E51" s="48">
        <v>388</v>
      </c>
      <c r="F51" s="52">
        <v>45459</v>
      </c>
      <c r="G51" s="48">
        <v>45444</v>
      </c>
      <c r="H51" s="48">
        <v>60857</v>
      </c>
      <c r="I51" s="48">
        <v>64343</v>
      </c>
      <c r="J51" s="48">
        <v>52259</v>
      </c>
      <c r="K51" s="48">
        <v>69626</v>
      </c>
      <c r="L51" s="48">
        <v>53931</v>
      </c>
      <c r="M51" s="48">
        <v>71086</v>
      </c>
      <c r="N51" s="48">
        <v>51120</v>
      </c>
      <c r="O51" s="48">
        <v>80669</v>
      </c>
      <c r="P51" s="52">
        <v>74863</v>
      </c>
      <c r="Q51" s="48">
        <v>74863</v>
      </c>
      <c r="R51" s="48">
        <f t="shared" si="1"/>
        <v>744908</v>
      </c>
      <c r="S51" s="49"/>
      <c r="T51" s="83">
        <f t="shared" si="2"/>
        <v>0</v>
      </c>
    </row>
    <row r="52" spans="1:20" ht="21" customHeight="1">
      <c r="A52" s="475"/>
      <c r="B52" s="480"/>
      <c r="C52" s="50" t="s">
        <v>14</v>
      </c>
      <c r="D52" s="25"/>
      <c r="E52" s="25">
        <v>523</v>
      </c>
      <c r="F52" s="25">
        <v>28048</v>
      </c>
      <c r="G52" s="25">
        <v>36327</v>
      </c>
      <c r="H52" s="25">
        <v>36727</v>
      </c>
      <c r="I52" s="25">
        <v>32439</v>
      </c>
      <c r="J52" s="25">
        <v>30391</v>
      </c>
      <c r="K52" s="25">
        <v>47072</v>
      </c>
      <c r="L52" s="25">
        <v>64018</v>
      </c>
      <c r="M52" s="25">
        <v>75537</v>
      </c>
      <c r="N52" s="25">
        <v>40809</v>
      </c>
      <c r="O52" s="25">
        <v>49137</v>
      </c>
      <c r="P52" s="25">
        <v>35630</v>
      </c>
      <c r="Q52" s="25">
        <v>50881</v>
      </c>
      <c r="R52" s="25">
        <f t="shared" si="1"/>
        <v>527539</v>
      </c>
      <c r="S52" s="49"/>
      <c r="T52" s="83">
        <f t="shared" si="2"/>
        <v>-527539</v>
      </c>
    </row>
    <row r="53" spans="1:20" ht="21" customHeight="1">
      <c r="A53" s="475"/>
      <c r="B53" s="480" t="s">
        <v>121</v>
      </c>
      <c r="C53" s="15" t="s">
        <v>0</v>
      </c>
      <c r="D53" s="48">
        <v>62547</v>
      </c>
      <c r="E53" s="48">
        <v>0</v>
      </c>
      <c r="F53" s="52">
        <v>0</v>
      </c>
      <c r="G53" s="48">
        <v>121</v>
      </c>
      <c r="H53" s="48">
        <v>1405</v>
      </c>
      <c r="I53" s="48">
        <v>265</v>
      </c>
      <c r="J53" s="48">
        <v>2228</v>
      </c>
      <c r="K53" s="48">
        <v>1371</v>
      </c>
      <c r="L53" s="48">
        <v>10358</v>
      </c>
      <c r="M53" s="48">
        <v>5180</v>
      </c>
      <c r="N53" s="48">
        <v>314</v>
      </c>
      <c r="O53" s="48">
        <v>13779</v>
      </c>
      <c r="P53" s="52">
        <v>13779</v>
      </c>
      <c r="Q53" s="48">
        <v>13747</v>
      </c>
      <c r="R53" s="48">
        <f t="shared" si="1"/>
        <v>62547</v>
      </c>
      <c r="S53" s="49"/>
      <c r="T53" s="83">
        <f t="shared" si="2"/>
        <v>0</v>
      </c>
    </row>
    <row r="54" spans="1:20" ht="21" customHeight="1">
      <c r="A54" s="475"/>
      <c r="B54" s="480"/>
      <c r="C54" s="50" t="s">
        <v>14</v>
      </c>
      <c r="D54" s="25"/>
      <c r="E54" s="25"/>
      <c r="F54" s="25">
        <v>580</v>
      </c>
      <c r="G54" s="25">
        <v>724</v>
      </c>
      <c r="H54" s="25">
        <v>575</v>
      </c>
      <c r="I54" s="25">
        <v>2343</v>
      </c>
      <c r="J54" s="25">
        <v>1990</v>
      </c>
      <c r="K54" s="25">
        <v>2280</v>
      </c>
      <c r="L54" s="25">
        <v>4151</v>
      </c>
      <c r="M54" s="25">
        <v>4868</v>
      </c>
      <c r="N54" s="25">
        <v>6186</v>
      </c>
      <c r="O54" s="25">
        <v>3082</v>
      </c>
      <c r="P54" s="25">
        <v>3731</v>
      </c>
      <c r="Q54" s="25">
        <v>30381</v>
      </c>
      <c r="R54" s="25">
        <f t="shared" si="1"/>
        <v>60891</v>
      </c>
      <c r="S54" s="49"/>
      <c r="T54" s="83">
        <f t="shared" si="2"/>
        <v>-60891</v>
      </c>
    </row>
    <row r="55" spans="1:20" ht="21" customHeight="1">
      <c r="A55" s="475"/>
      <c r="B55" s="480" t="s">
        <v>51</v>
      </c>
      <c r="C55" s="15" t="s">
        <v>0</v>
      </c>
      <c r="D55" s="48">
        <v>284027</v>
      </c>
      <c r="E55" s="48">
        <v>0</v>
      </c>
      <c r="F55" s="52">
        <v>1913</v>
      </c>
      <c r="G55" s="48">
        <v>26401</v>
      </c>
      <c r="H55" s="48">
        <v>24786</v>
      </c>
      <c r="I55" s="48">
        <v>19683</v>
      </c>
      <c r="J55" s="48">
        <v>15689</v>
      </c>
      <c r="K55" s="48">
        <v>17694</v>
      </c>
      <c r="L55" s="48">
        <v>10843</v>
      </c>
      <c r="M55" s="48">
        <v>21277</v>
      </c>
      <c r="N55" s="48">
        <v>38266</v>
      </c>
      <c r="O55" s="48">
        <v>35826</v>
      </c>
      <c r="P55" s="52">
        <v>35826</v>
      </c>
      <c r="Q55" s="48">
        <v>35823</v>
      </c>
      <c r="R55" s="48">
        <f t="shared" si="1"/>
        <v>284027</v>
      </c>
      <c r="S55" s="49"/>
      <c r="T55" s="83">
        <f t="shared" si="2"/>
        <v>0</v>
      </c>
    </row>
    <row r="56" spans="1:20" ht="21" customHeight="1">
      <c r="A56" s="475"/>
      <c r="B56" s="480"/>
      <c r="C56" s="50" t="s">
        <v>14</v>
      </c>
      <c r="D56" s="25"/>
      <c r="E56" s="25"/>
      <c r="F56" s="25">
        <v>14444</v>
      </c>
      <c r="G56" s="25">
        <v>22747</v>
      </c>
      <c r="H56" s="25">
        <v>22098</v>
      </c>
      <c r="I56" s="25">
        <v>18146</v>
      </c>
      <c r="J56" s="25">
        <v>17741</v>
      </c>
      <c r="K56" s="25">
        <v>19307</v>
      </c>
      <c r="L56" s="25">
        <v>16016</v>
      </c>
      <c r="M56" s="25">
        <v>35561</v>
      </c>
      <c r="N56" s="25">
        <v>18978</v>
      </c>
      <c r="O56" s="25">
        <v>18796</v>
      </c>
      <c r="P56" s="25">
        <v>16651</v>
      </c>
      <c r="Q56" s="25">
        <v>23507</v>
      </c>
      <c r="R56" s="25">
        <f t="shared" si="1"/>
        <v>243992</v>
      </c>
      <c r="S56" s="49"/>
      <c r="T56" s="83">
        <f t="shared" si="2"/>
        <v>-243992</v>
      </c>
    </row>
    <row r="57" spans="1:20" ht="21" customHeight="1">
      <c r="A57" s="475"/>
      <c r="B57" s="480" t="s">
        <v>122</v>
      </c>
      <c r="C57" s="15" t="s">
        <v>0</v>
      </c>
      <c r="D57" s="48">
        <v>190</v>
      </c>
      <c r="E57" s="48">
        <v>0</v>
      </c>
      <c r="F57" s="52">
        <v>0</v>
      </c>
      <c r="G57" s="48">
        <v>0</v>
      </c>
      <c r="H57" s="48">
        <v>0</v>
      </c>
      <c r="I57" s="48">
        <v>3</v>
      </c>
      <c r="J57" s="48">
        <v>0</v>
      </c>
      <c r="K57" s="48">
        <v>0</v>
      </c>
      <c r="L57" s="48">
        <v>0</v>
      </c>
      <c r="M57" s="48">
        <v>0</v>
      </c>
      <c r="N57" s="48">
        <v>44</v>
      </c>
      <c r="O57" s="48">
        <v>98</v>
      </c>
      <c r="P57" s="52">
        <v>45</v>
      </c>
      <c r="Q57" s="48">
        <v>0</v>
      </c>
      <c r="R57" s="48">
        <f t="shared" si="1"/>
        <v>190</v>
      </c>
      <c r="S57" s="49"/>
      <c r="T57" s="83">
        <f t="shared" si="2"/>
        <v>0</v>
      </c>
    </row>
    <row r="58" spans="1:20" ht="21" customHeight="1">
      <c r="A58" s="475"/>
      <c r="B58" s="480"/>
      <c r="C58" s="50" t="s">
        <v>14</v>
      </c>
      <c r="D58" s="25"/>
      <c r="E58" s="25"/>
      <c r="F58" s="25"/>
      <c r="G58" s="25">
        <v>2</v>
      </c>
      <c r="H58" s="25"/>
      <c r="I58" s="25"/>
      <c r="J58" s="25"/>
      <c r="K58" s="25">
        <v>3</v>
      </c>
      <c r="L58" s="25"/>
      <c r="M58" s="25">
        <v>7</v>
      </c>
      <c r="N58" s="25">
        <v>21</v>
      </c>
      <c r="O58" s="25"/>
      <c r="P58" s="25"/>
      <c r="Q58" s="25"/>
      <c r="R58" s="25">
        <f t="shared" si="1"/>
        <v>33</v>
      </c>
      <c r="S58" s="49"/>
      <c r="T58" s="83">
        <f t="shared" si="2"/>
        <v>-33</v>
      </c>
    </row>
    <row r="59" spans="1:20" ht="21" customHeight="1">
      <c r="A59" s="475"/>
      <c r="B59" s="480" t="s">
        <v>123</v>
      </c>
      <c r="C59" s="15" t="s">
        <v>0</v>
      </c>
      <c r="D59" s="48">
        <v>3540795</v>
      </c>
      <c r="E59" s="48">
        <v>3326</v>
      </c>
      <c r="F59" s="52">
        <v>136922</v>
      </c>
      <c r="G59" s="48">
        <v>270135</v>
      </c>
      <c r="H59" s="48">
        <v>245935</v>
      </c>
      <c r="I59" s="48">
        <v>210893</v>
      </c>
      <c r="J59" s="48">
        <v>203766</v>
      </c>
      <c r="K59" s="48">
        <v>232775</v>
      </c>
      <c r="L59" s="48">
        <v>188166</v>
      </c>
      <c r="M59" s="48">
        <v>294854</v>
      </c>
      <c r="N59" s="48">
        <v>242134</v>
      </c>
      <c r="O59" s="48">
        <v>311727</v>
      </c>
      <c r="P59" s="52">
        <v>392009</v>
      </c>
      <c r="Q59" s="48">
        <v>808153</v>
      </c>
      <c r="R59" s="48">
        <f t="shared" si="1"/>
        <v>3540795</v>
      </c>
      <c r="S59" s="49"/>
      <c r="T59" s="83">
        <f t="shared" si="2"/>
        <v>0</v>
      </c>
    </row>
    <row r="60" spans="1:20" ht="21" customHeight="1">
      <c r="A60" s="475"/>
      <c r="B60" s="480"/>
      <c r="C60" s="50" t="s">
        <v>14</v>
      </c>
      <c r="D60" s="25"/>
      <c r="E60" s="25">
        <v>2844</v>
      </c>
      <c r="F60" s="25">
        <v>96006</v>
      </c>
      <c r="G60" s="25">
        <v>168209</v>
      </c>
      <c r="H60" s="25">
        <v>172170</v>
      </c>
      <c r="I60" s="25">
        <v>160529</v>
      </c>
      <c r="J60" s="25">
        <v>145838</v>
      </c>
      <c r="K60" s="25">
        <v>172134</v>
      </c>
      <c r="L60" s="25">
        <v>144866</v>
      </c>
      <c r="M60" s="25">
        <v>196055</v>
      </c>
      <c r="N60" s="25">
        <v>167520</v>
      </c>
      <c r="O60" s="25">
        <v>231311</v>
      </c>
      <c r="P60" s="25">
        <v>328086</v>
      </c>
      <c r="Q60" s="25">
        <v>555704</v>
      </c>
      <c r="R60" s="25">
        <f t="shared" si="1"/>
        <v>2541272</v>
      </c>
      <c r="S60" s="49"/>
      <c r="T60" s="83">
        <f t="shared" si="2"/>
        <v>-2541272</v>
      </c>
    </row>
    <row r="61" spans="1:20" ht="21" customHeight="1">
      <c r="A61" s="475"/>
      <c r="B61" s="480" t="s">
        <v>88</v>
      </c>
      <c r="C61" s="15" t="s">
        <v>0</v>
      </c>
      <c r="D61" s="48">
        <v>77565</v>
      </c>
      <c r="E61" s="48">
        <v>191</v>
      </c>
      <c r="F61" s="52">
        <v>494</v>
      </c>
      <c r="G61" s="48">
        <v>1685</v>
      </c>
      <c r="H61" s="48">
        <v>5944</v>
      </c>
      <c r="I61" s="48">
        <v>9886</v>
      </c>
      <c r="J61" s="48">
        <v>5990</v>
      </c>
      <c r="K61" s="48">
        <v>3197</v>
      </c>
      <c r="L61" s="48">
        <v>3906</v>
      </c>
      <c r="M61" s="48">
        <v>19705</v>
      </c>
      <c r="N61" s="48">
        <v>13283</v>
      </c>
      <c r="O61" s="48">
        <v>13284</v>
      </c>
      <c r="P61" s="52">
        <v>0</v>
      </c>
      <c r="Q61" s="48">
        <v>0</v>
      </c>
      <c r="R61" s="48">
        <f t="shared" si="1"/>
        <v>77565</v>
      </c>
      <c r="S61" s="49"/>
      <c r="T61" s="83">
        <f t="shared" si="2"/>
        <v>0</v>
      </c>
    </row>
    <row r="62" spans="1:20" ht="21" customHeight="1">
      <c r="A62" s="472"/>
      <c r="B62" s="480"/>
      <c r="C62" s="50" t="s">
        <v>14</v>
      </c>
      <c r="D62" s="25"/>
      <c r="E62" s="25">
        <v>220</v>
      </c>
      <c r="F62" s="25">
        <v>273</v>
      </c>
      <c r="G62" s="25">
        <v>123</v>
      </c>
      <c r="H62" s="25">
        <v>8839</v>
      </c>
      <c r="I62" s="25">
        <v>9713</v>
      </c>
      <c r="J62" s="25">
        <v>2084</v>
      </c>
      <c r="K62" s="25">
        <v>3345</v>
      </c>
      <c r="L62" s="25">
        <v>4754</v>
      </c>
      <c r="M62" s="25">
        <v>15968</v>
      </c>
      <c r="N62" s="25">
        <v>9994</v>
      </c>
      <c r="O62" s="25">
        <v>3595</v>
      </c>
      <c r="P62" s="25">
        <v>3525</v>
      </c>
      <c r="Q62" s="25">
        <v>11070</v>
      </c>
      <c r="R62" s="25">
        <f t="shared" si="1"/>
        <v>73503</v>
      </c>
      <c r="S62" s="49"/>
      <c r="T62" s="83">
        <f t="shared" si="2"/>
        <v>-73503</v>
      </c>
    </row>
    <row r="63" spans="1:20" ht="21" customHeight="1">
      <c r="A63" s="481" t="s">
        <v>116</v>
      </c>
      <c r="B63" s="468"/>
      <c r="C63" s="15" t="s">
        <v>0</v>
      </c>
      <c r="D63" s="48">
        <f>SUM(D65,D67,D69,D71,D73,D75,D77,D79)</f>
        <v>941616</v>
      </c>
      <c r="E63" s="48">
        <f aca="true" t="shared" si="6" ref="E63:Q64">SUM(E65,E67,E69,E71,E73,E75,E77,E79)</f>
        <v>1520</v>
      </c>
      <c r="F63" s="52">
        <f t="shared" si="6"/>
        <v>27061</v>
      </c>
      <c r="G63" s="48">
        <f t="shared" si="6"/>
        <v>55034</v>
      </c>
      <c r="H63" s="48">
        <f t="shared" si="6"/>
        <v>58543</v>
      </c>
      <c r="I63" s="48">
        <f t="shared" si="6"/>
        <v>55923</v>
      </c>
      <c r="J63" s="48">
        <f t="shared" si="6"/>
        <v>42548</v>
      </c>
      <c r="K63" s="48">
        <f t="shared" si="6"/>
        <v>52226</v>
      </c>
      <c r="L63" s="48">
        <f t="shared" si="6"/>
        <v>58626</v>
      </c>
      <c r="M63" s="48">
        <f t="shared" si="6"/>
        <v>79019</v>
      </c>
      <c r="N63" s="48">
        <f t="shared" si="6"/>
        <v>56593</v>
      </c>
      <c r="O63" s="48">
        <f t="shared" si="6"/>
        <v>125494</v>
      </c>
      <c r="P63" s="52">
        <f t="shared" si="6"/>
        <v>132313</v>
      </c>
      <c r="Q63" s="48">
        <f t="shared" si="6"/>
        <v>196716</v>
      </c>
      <c r="R63" s="48">
        <f aca="true" t="shared" si="7" ref="R63:R126">SUM(E63:Q63)</f>
        <v>941616</v>
      </c>
      <c r="S63" s="49"/>
      <c r="T63" s="83">
        <f aca="true" t="shared" si="8" ref="T63:T126">D63-R63</f>
        <v>0</v>
      </c>
    </row>
    <row r="64" spans="1:20" ht="21" customHeight="1">
      <c r="A64" s="469"/>
      <c r="B64" s="468"/>
      <c r="C64" s="50" t="s">
        <v>14</v>
      </c>
      <c r="D64" s="25" t="s">
        <v>270</v>
      </c>
      <c r="E64" s="25">
        <f t="shared" si="6"/>
        <v>1390</v>
      </c>
      <c r="F64" s="25">
        <f t="shared" si="6"/>
        <v>31076</v>
      </c>
      <c r="G64" s="25">
        <f t="shared" si="6"/>
        <v>51541</v>
      </c>
      <c r="H64" s="25">
        <f t="shared" si="6"/>
        <v>43231</v>
      </c>
      <c r="I64" s="25">
        <f t="shared" si="6"/>
        <v>46005</v>
      </c>
      <c r="J64" s="25">
        <f t="shared" si="6"/>
        <v>38214</v>
      </c>
      <c r="K64" s="25">
        <f t="shared" si="6"/>
        <v>48774</v>
      </c>
      <c r="L64" s="25">
        <f t="shared" si="6"/>
        <v>51259</v>
      </c>
      <c r="M64" s="25">
        <f t="shared" si="6"/>
        <v>64519</v>
      </c>
      <c r="N64" s="25">
        <f t="shared" si="6"/>
        <v>59462</v>
      </c>
      <c r="O64" s="25">
        <f t="shared" si="6"/>
        <v>75819</v>
      </c>
      <c r="P64" s="25">
        <f t="shared" si="6"/>
        <v>63294</v>
      </c>
      <c r="Q64" s="25">
        <f t="shared" si="6"/>
        <v>112162</v>
      </c>
      <c r="R64" s="25">
        <f t="shared" si="7"/>
        <v>686746</v>
      </c>
      <c r="S64" s="49"/>
      <c r="T64" s="83" t="e">
        <f t="shared" si="8"/>
        <v>#VALUE!</v>
      </c>
    </row>
    <row r="65" spans="1:20" ht="21" customHeight="1">
      <c r="A65" s="473"/>
      <c r="B65" s="480" t="s">
        <v>27</v>
      </c>
      <c r="C65" s="15" t="s">
        <v>0</v>
      </c>
      <c r="D65" s="48">
        <v>100070</v>
      </c>
      <c r="E65" s="48">
        <v>0</v>
      </c>
      <c r="F65" s="52">
        <v>954</v>
      </c>
      <c r="G65" s="48">
        <v>3644</v>
      </c>
      <c r="H65" s="48">
        <v>4869</v>
      </c>
      <c r="I65" s="48">
        <v>2484</v>
      </c>
      <c r="J65" s="48">
        <v>3817</v>
      </c>
      <c r="K65" s="48">
        <v>4536</v>
      </c>
      <c r="L65" s="48">
        <v>7068</v>
      </c>
      <c r="M65" s="48">
        <v>11405</v>
      </c>
      <c r="N65" s="48">
        <v>7009</v>
      </c>
      <c r="O65" s="48">
        <v>15223</v>
      </c>
      <c r="P65" s="52">
        <v>16657</v>
      </c>
      <c r="Q65" s="48">
        <v>22404</v>
      </c>
      <c r="R65" s="48">
        <f t="shared" si="7"/>
        <v>100070</v>
      </c>
      <c r="S65" s="49"/>
      <c r="T65" s="83">
        <f t="shared" si="8"/>
        <v>0</v>
      </c>
    </row>
    <row r="66" spans="1:20" ht="21" customHeight="1">
      <c r="A66" s="473"/>
      <c r="B66" s="480"/>
      <c r="C66" s="50" t="s">
        <v>14</v>
      </c>
      <c r="D66" s="25"/>
      <c r="E66" s="25">
        <v>9</v>
      </c>
      <c r="F66" s="25">
        <v>2355</v>
      </c>
      <c r="G66" s="25">
        <v>4967</v>
      </c>
      <c r="H66" s="25">
        <v>3864</v>
      </c>
      <c r="I66" s="25">
        <v>4332</v>
      </c>
      <c r="J66" s="25">
        <v>5190</v>
      </c>
      <c r="K66" s="25">
        <v>6599</v>
      </c>
      <c r="L66" s="25">
        <v>5935</v>
      </c>
      <c r="M66" s="25">
        <v>8972</v>
      </c>
      <c r="N66" s="25">
        <v>6392</v>
      </c>
      <c r="O66" s="25">
        <v>5040</v>
      </c>
      <c r="P66" s="25">
        <v>10467</v>
      </c>
      <c r="Q66" s="25">
        <v>12505</v>
      </c>
      <c r="R66" s="25">
        <f t="shared" si="7"/>
        <v>76627</v>
      </c>
      <c r="S66" s="49"/>
      <c r="T66" s="83">
        <f t="shared" si="8"/>
        <v>-76627</v>
      </c>
    </row>
    <row r="67" spans="1:20" ht="21" customHeight="1">
      <c r="A67" s="475"/>
      <c r="B67" s="480" t="s">
        <v>62</v>
      </c>
      <c r="C67" s="15" t="s">
        <v>0</v>
      </c>
      <c r="D67" s="48">
        <v>103979</v>
      </c>
      <c r="E67" s="48">
        <v>0</v>
      </c>
      <c r="F67" s="52">
        <v>2192</v>
      </c>
      <c r="G67" s="48">
        <v>5677</v>
      </c>
      <c r="H67" s="48">
        <v>5528</v>
      </c>
      <c r="I67" s="48">
        <v>5345</v>
      </c>
      <c r="J67" s="48">
        <v>3782</v>
      </c>
      <c r="K67" s="48">
        <v>3459</v>
      </c>
      <c r="L67" s="48">
        <v>4136</v>
      </c>
      <c r="M67" s="48">
        <v>12204</v>
      </c>
      <c r="N67" s="48">
        <v>4204</v>
      </c>
      <c r="O67" s="48">
        <v>17218</v>
      </c>
      <c r="P67" s="52">
        <v>19176</v>
      </c>
      <c r="Q67" s="48">
        <v>21058</v>
      </c>
      <c r="R67" s="48">
        <f t="shared" si="7"/>
        <v>103979</v>
      </c>
      <c r="S67" s="49"/>
      <c r="T67" s="83">
        <f t="shared" si="8"/>
        <v>0</v>
      </c>
    </row>
    <row r="68" spans="1:20" ht="21" customHeight="1">
      <c r="A68" s="475"/>
      <c r="B68" s="480"/>
      <c r="C68" s="50" t="s">
        <v>14</v>
      </c>
      <c r="D68" s="25"/>
      <c r="E68" s="25"/>
      <c r="F68" s="25">
        <v>2319</v>
      </c>
      <c r="G68" s="25">
        <v>7439</v>
      </c>
      <c r="H68" s="25">
        <v>5135</v>
      </c>
      <c r="I68" s="25">
        <v>4245</v>
      </c>
      <c r="J68" s="25">
        <v>2763</v>
      </c>
      <c r="K68" s="25">
        <v>4225</v>
      </c>
      <c r="L68" s="25">
        <v>3944</v>
      </c>
      <c r="M68" s="25">
        <v>11061</v>
      </c>
      <c r="N68" s="25">
        <v>4946</v>
      </c>
      <c r="O68" s="25">
        <v>6131</v>
      </c>
      <c r="P68" s="25">
        <v>5409</v>
      </c>
      <c r="Q68" s="25">
        <v>26351</v>
      </c>
      <c r="R68" s="25">
        <f t="shared" si="7"/>
        <v>83968</v>
      </c>
      <c r="S68" s="49"/>
      <c r="T68" s="83">
        <f t="shared" si="8"/>
        <v>-83968</v>
      </c>
    </row>
    <row r="69" spans="1:20" ht="21" customHeight="1">
      <c r="A69" s="475"/>
      <c r="B69" s="480" t="s">
        <v>120</v>
      </c>
      <c r="C69" s="15" t="s">
        <v>0</v>
      </c>
      <c r="D69" s="48">
        <v>164786</v>
      </c>
      <c r="E69" s="48">
        <v>64</v>
      </c>
      <c r="F69" s="52">
        <v>8869</v>
      </c>
      <c r="G69" s="48">
        <v>8903</v>
      </c>
      <c r="H69" s="48">
        <v>14494</v>
      </c>
      <c r="I69" s="48">
        <v>14890</v>
      </c>
      <c r="J69" s="48">
        <v>10323</v>
      </c>
      <c r="K69" s="48">
        <v>11988</v>
      </c>
      <c r="L69" s="48">
        <v>18697</v>
      </c>
      <c r="M69" s="48">
        <v>14559</v>
      </c>
      <c r="N69" s="48">
        <v>9221</v>
      </c>
      <c r="O69" s="48">
        <v>18439</v>
      </c>
      <c r="P69" s="52">
        <v>17170</v>
      </c>
      <c r="Q69" s="48">
        <v>17169</v>
      </c>
      <c r="R69" s="48">
        <f t="shared" si="7"/>
        <v>164786</v>
      </c>
      <c r="S69" s="49"/>
      <c r="T69" s="83">
        <f t="shared" si="8"/>
        <v>0</v>
      </c>
    </row>
    <row r="70" spans="1:20" ht="21" customHeight="1">
      <c r="A70" s="475"/>
      <c r="B70" s="480"/>
      <c r="C70" s="50" t="s">
        <v>14</v>
      </c>
      <c r="D70" s="25"/>
      <c r="E70" s="25"/>
      <c r="F70" s="25">
        <v>6342</v>
      </c>
      <c r="G70" s="25">
        <v>8287</v>
      </c>
      <c r="H70" s="25">
        <v>10013</v>
      </c>
      <c r="I70" s="25">
        <v>10377</v>
      </c>
      <c r="J70" s="25">
        <v>6879</v>
      </c>
      <c r="K70" s="25">
        <v>9316</v>
      </c>
      <c r="L70" s="25">
        <v>10033</v>
      </c>
      <c r="M70" s="25">
        <v>12318</v>
      </c>
      <c r="N70" s="25">
        <v>12022</v>
      </c>
      <c r="O70" s="25">
        <v>11845</v>
      </c>
      <c r="P70" s="25">
        <v>7994</v>
      </c>
      <c r="Q70" s="25">
        <v>10182</v>
      </c>
      <c r="R70" s="25">
        <f t="shared" si="7"/>
        <v>115608</v>
      </c>
      <c r="S70" s="49"/>
      <c r="T70" s="83">
        <f t="shared" si="8"/>
        <v>-115608</v>
      </c>
    </row>
    <row r="71" spans="1:20" ht="21" customHeight="1">
      <c r="A71" s="475"/>
      <c r="B71" s="480" t="s">
        <v>121</v>
      </c>
      <c r="C71" s="15" t="s">
        <v>0</v>
      </c>
      <c r="D71" s="48">
        <v>21308</v>
      </c>
      <c r="E71" s="48">
        <v>0</v>
      </c>
      <c r="F71" s="52">
        <v>0</v>
      </c>
      <c r="G71" s="48">
        <v>2</v>
      </c>
      <c r="H71" s="48">
        <v>640</v>
      </c>
      <c r="I71" s="48">
        <v>1242</v>
      </c>
      <c r="J71" s="48">
        <v>718</v>
      </c>
      <c r="K71" s="48">
        <v>929</v>
      </c>
      <c r="L71" s="48">
        <v>225</v>
      </c>
      <c r="M71" s="48">
        <v>1626</v>
      </c>
      <c r="N71" s="48">
        <v>351</v>
      </c>
      <c r="O71" s="48">
        <v>0</v>
      </c>
      <c r="P71" s="52">
        <v>528</v>
      </c>
      <c r="Q71" s="48">
        <v>15047</v>
      </c>
      <c r="R71" s="48">
        <f t="shared" si="7"/>
        <v>21308</v>
      </c>
      <c r="S71" s="49"/>
      <c r="T71" s="83">
        <f t="shared" si="8"/>
        <v>0</v>
      </c>
    </row>
    <row r="72" spans="1:20" ht="21" customHeight="1">
      <c r="A72" s="475"/>
      <c r="B72" s="480"/>
      <c r="C72" s="50" t="s">
        <v>14</v>
      </c>
      <c r="D72" s="25"/>
      <c r="E72" s="25"/>
      <c r="F72" s="25"/>
      <c r="G72" s="25">
        <v>53</v>
      </c>
      <c r="H72" s="25">
        <v>1155</v>
      </c>
      <c r="I72" s="25">
        <v>1395</v>
      </c>
      <c r="J72" s="25">
        <v>2164</v>
      </c>
      <c r="K72" s="25">
        <v>1124</v>
      </c>
      <c r="L72" s="25">
        <v>1885</v>
      </c>
      <c r="M72" s="25">
        <v>2757</v>
      </c>
      <c r="N72" s="25"/>
      <c r="O72" s="25"/>
      <c r="P72" s="25">
        <v>3404</v>
      </c>
      <c r="Q72" s="25">
        <v>5884</v>
      </c>
      <c r="R72" s="25">
        <f t="shared" si="7"/>
        <v>19821</v>
      </c>
      <c r="S72" s="49"/>
      <c r="T72" s="83">
        <f t="shared" si="8"/>
        <v>-19821</v>
      </c>
    </row>
    <row r="73" spans="1:20" ht="21" customHeight="1">
      <c r="A73" s="475"/>
      <c r="B73" s="480" t="s">
        <v>51</v>
      </c>
      <c r="C73" s="15" t="s">
        <v>0</v>
      </c>
      <c r="D73" s="48">
        <v>58437</v>
      </c>
      <c r="E73" s="48">
        <v>0</v>
      </c>
      <c r="F73" s="52">
        <v>406</v>
      </c>
      <c r="G73" s="48">
        <v>4704</v>
      </c>
      <c r="H73" s="48">
        <v>3794</v>
      </c>
      <c r="I73" s="48">
        <v>3217</v>
      </c>
      <c r="J73" s="48">
        <v>2999</v>
      </c>
      <c r="K73" s="48">
        <v>2129</v>
      </c>
      <c r="L73" s="48">
        <v>1937</v>
      </c>
      <c r="M73" s="48">
        <v>3054</v>
      </c>
      <c r="N73" s="48">
        <v>5451</v>
      </c>
      <c r="O73" s="48">
        <v>10249</v>
      </c>
      <c r="P73" s="52">
        <v>10249</v>
      </c>
      <c r="Q73" s="48">
        <v>10248</v>
      </c>
      <c r="R73" s="48">
        <f t="shared" si="7"/>
        <v>58437</v>
      </c>
      <c r="S73" s="49"/>
      <c r="T73" s="83">
        <f t="shared" si="8"/>
        <v>0</v>
      </c>
    </row>
    <row r="74" spans="1:20" ht="21" customHeight="1">
      <c r="A74" s="475"/>
      <c r="B74" s="480"/>
      <c r="C74" s="50" t="s">
        <v>14</v>
      </c>
      <c r="D74" s="25"/>
      <c r="E74" s="25"/>
      <c r="F74" s="25">
        <v>2674</v>
      </c>
      <c r="G74" s="25">
        <v>4006</v>
      </c>
      <c r="H74" s="25">
        <v>3853</v>
      </c>
      <c r="I74" s="25">
        <v>3238</v>
      </c>
      <c r="J74" s="25">
        <v>1614</v>
      </c>
      <c r="K74" s="25">
        <v>1772</v>
      </c>
      <c r="L74" s="25">
        <v>2551</v>
      </c>
      <c r="M74" s="25">
        <v>2822</v>
      </c>
      <c r="N74" s="25">
        <v>5072</v>
      </c>
      <c r="O74" s="25">
        <v>5130</v>
      </c>
      <c r="P74" s="25">
        <v>5226</v>
      </c>
      <c r="Q74" s="25">
        <v>5796</v>
      </c>
      <c r="R74" s="25">
        <f t="shared" si="7"/>
        <v>43754</v>
      </c>
      <c r="S74" s="49"/>
      <c r="T74" s="83">
        <f t="shared" si="8"/>
        <v>-43754</v>
      </c>
    </row>
    <row r="75" spans="1:20" ht="21" customHeight="1">
      <c r="A75" s="475"/>
      <c r="B75" s="480" t="s">
        <v>122</v>
      </c>
      <c r="C75" s="15" t="s">
        <v>0</v>
      </c>
      <c r="D75" s="48">
        <v>3</v>
      </c>
      <c r="E75" s="48">
        <v>0</v>
      </c>
      <c r="F75" s="52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52">
        <v>0</v>
      </c>
      <c r="Q75" s="48">
        <v>3</v>
      </c>
      <c r="R75" s="48">
        <f t="shared" si="7"/>
        <v>3</v>
      </c>
      <c r="S75" s="49"/>
      <c r="T75" s="83">
        <f t="shared" si="8"/>
        <v>0</v>
      </c>
    </row>
    <row r="76" spans="1:20" ht="21" customHeight="1">
      <c r="A76" s="475"/>
      <c r="B76" s="480"/>
      <c r="C76" s="50" t="s">
        <v>14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f t="shared" si="7"/>
        <v>0</v>
      </c>
      <c r="S76" s="49"/>
      <c r="T76" s="83">
        <f t="shared" si="8"/>
        <v>0</v>
      </c>
    </row>
    <row r="77" spans="1:20" ht="21" customHeight="1">
      <c r="A77" s="475"/>
      <c r="B77" s="480" t="s">
        <v>123</v>
      </c>
      <c r="C77" s="15" t="s">
        <v>0</v>
      </c>
      <c r="D77" s="48">
        <v>492105</v>
      </c>
      <c r="E77" s="48">
        <v>1415</v>
      </c>
      <c r="F77" s="52">
        <v>14558</v>
      </c>
      <c r="G77" s="48">
        <v>32042</v>
      </c>
      <c r="H77" s="48">
        <v>29136</v>
      </c>
      <c r="I77" s="48">
        <v>28540</v>
      </c>
      <c r="J77" s="48">
        <v>20861</v>
      </c>
      <c r="K77" s="48">
        <v>29185</v>
      </c>
      <c r="L77" s="48">
        <v>26460</v>
      </c>
      <c r="M77" s="48">
        <v>36161</v>
      </c>
      <c r="N77" s="48">
        <v>30210</v>
      </c>
      <c r="O77" s="48">
        <v>64217</v>
      </c>
      <c r="P77" s="52">
        <v>68533</v>
      </c>
      <c r="Q77" s="48">
        <v>110787</v>
      </c>
      <c r="R77" s="48">
        <f t="shared" si="7"/>
        <v>492105</v>
      </c>
      <c r="S77" s="49"/>
      <c r="T77" s="83">
        <f t="shared" si="8"/>
        <v>0</v>
      </c>
    </row>
    <row r="78" spans="1:20" ht="21" customHeight="1">
      <c r="A78" s="475"/>
      <c r="B78" s="480"/>
      <c r="C78" s="50" t="s">
        <v>14</v>
      </c>
      <c r="D78" s="25"/>
      <c r="E78" s="25">
        <v>1381</v>
      </c>
      <c r="F78" s="25">
        <v>17329</v>
      </c>
      <c r="G78" s="25">
        <v>26789</v>
      </c>
      <c r="H78" s="25">
        <v>19162</v>
      </c>
      <c r="I78" s="25">
        <v>22226</v>
      </c>
      <c r="J78" s="25">
        <v>19511</v>
      </c>
      <c r="K78" s="25">
        <v>25639</v>
      </c>
      <c r="L78" s="25">
        <v>26911</v>
      </c>
      <c r="M78" s="25">
        <v>26460</v>
      </c>
      <c r="N78" s="25">
        <v>30949</v>
      </c>
      <c r="O78" s="25">
        <v>47673</v>
      </c>
      <c r="P78" s="25">
        <v>30794</v>
      </c>
      <c r="Q78" s="25">
        <v>51402</v>
      </c>
      <c r="R78" s="25">
        <f t="shared" si="7"/>
        <v>346226</v>
      </c>
      <c r="S78" s="49"/>
      <c r="T78" s="83">
        <f t="shared" si="8"/>
        <v>-346226</v>
      </c>
    </row>
    <row r="79" spans="1:20" ht="21" customHeight="1">
      <c r="A79" s="475"/>
      <c r="B79" s="480" t="s">
        <v>88</v>
      </c>
      <c r="C79" s="15" t="s">
        <v>0</v>
      </c>
      <c r="D79" s="48">
        <v>928</v>
      </c>
      <c r="E79" s="48">
        <v>41</v>
      </c>
      <c r="F79" s="52">
        <v>82</v>
      </c>
      <c r="G79" s="48">
        <v>62</v>
      </c>
      <c r="H79" s="48">
        <v>82</v>
      </c>
      <c r="I79" s="48">
        <v>205</v>
      </c>
      <c r="J79" s="48">
        <v>48</v>
      </c>
      <c r="K79" s="48">
        <v>0</v>
      </c>
      <c r="L79" s="48">
        <v>103</v>
      </c>
      <c r="M79" s="48">
        <v>10</v>
      </c>
      <c r="N79" s="48">
        <v>147</v>
      </c>
      <c r="O79" s="48">
        <v>148</v>
      </c>
      <c r="P79" s="52">
        <v>0</v>
      </c>
      <c r="Q79" s="48">
        <v>0</v>
      </c>
      <c r="R79" s="48">
        <f t="shared" si="7"/>
        <v>928</v>
      </c>
      <c r="S79" s="49"/>
      <c r="T79" s="83">
        <f t="shared" si="8"/>
        <v>0</v>
      </c>
    </row>
    <row r="80" spans="1:20" ht="21" customHeight="1">
      <c r="A80" s="472"/>
      <c r="B80" s="480"/>
      <c r="C80" s="50" t="s">
        <v>14</v>
      </c>
      <c r="D80" s="25"/>
      <c r="E80" s="25"/>
      <c r="F80" s="25">
        <v>57</v>
      </c>
      <c r="G80" s="25"/>
      <c r="H80" s="25">
        <v>49</v>
      </c>
      <c r="I80" s="25">
        <v>192</v>
      </c>
      <c r="J80" s="25">
        <v>93</v>
      </c>
      <c r="K80" s="25">
        <v>99</v>
      </c>
      <c r="L80" s="25"/>
      <c r="M80" s="25">
        <v>129</v>
      </c>
      <c r="N80" s="25">
        <v>81</v>
      </c>
      <c r="O80" s="25"/>
      <c r="P80" s="25"/>
      <c r="Q80" s="25">
        <v>42</v>
      </c>
      <c r="R80" s="25">
        <f t="shared" si="7"/>
        <v>742</v>
      </c>
      <c r="S80" s="49"/>
      <c r="T80" s="83">
        <f t="shared" si="8"/>
        <v>-742</v>
      </c>
    </row>
    <row r="81" spans="1:20" ht="21" customHeight="1">
      <c r="A81" s="481" t="s">
        <v>117</v>
      </c>
      <c r="B81" s="468"/>
      <c r="C81" s="15" t="s">
        <v>0</v>
      </c>
      <c r="D81" s="48">
        <f>SUM(D83,D85,D87,D89,D91,D93,D95,D97)</f>
        <v>549097</v>
      </c>
      <c r="E81" s="48">
        <f aca="true" t="shared" si="9" ref="E81:Q82">SUM(E83,E85,E87,E89,E91,E93,E95,E97)</f>
        <v>93</v>
      </c>
      <c r="F81" s="52">
        <f t="shared" si="9"/>
        <v>11596</v>
      </c>
      <c r="G81" s="48">
        <f t="shared" si="9"/>
        <v>19874</v>
      </c>
      <c r="H81" s="48">
        <f t="shared" si="9"/>
        <v>24240</v>
      </c>
      <c r="I81" s="48">
        <f t="shared" si="9"/>
        <v>23496</v>
      </c>
      <c r="J81" s="48">
        <f t="shared" si="9"/>
        <v>24835</v>
      </c>
      <c r="K81" s="48">
        <f t="shared" si="9"/>
        <v>27972</v>
      </c>
      <c r="L81" s="48">
        <f t="shared" si="9"/>
        <v>33753</v>
      </c>
      <c r="M81" s="48">
        <f t="shared" si="9"/>
        <v>50871</v>
      </c>
      <c r="N81" s="48">
        <f t="shared" si="9"/>
        <v>32905</v>
      </c>
      <c r="O81" s="48">
        <f t="shared" si="9"/>
        <v>75745</v>
      </c>
      <c r="P81" s="52">
        <f t="shared" si="9"/>
        <v>89697</v>
      </c>
      <c r="Q81" s="48">
        <f t="shared" si="9"/>
        <v>134020</v>
      </c>
      <c r="R81" s="48">
        <f t="shared" si="7"/>
        <v>549097</v>
      </c>
      <c r="S81" s="49"/>
      <c r="T81" s="83">
        <f t="shared" si="8"/>
        <v>0</v>
      </c>
    </row>
    <row r="82" spans="1:20" ht="21" customHeight="1">
      <c r="A82" s="469"/>
      <c r="B82" s="468"/>
      <c r="C82" s="50" t="s">
        <v>14</v>
      </c>
      <c r="D82" s="25" t="s">
        <v>270</v>
      </c>
      <c r="E82" s="25">
        <f t="shared" si="9"/>
        <v>191</v>
      </c>
      <c r="F82" s="25">
        <f t="shared" si="9"/>
        <v>13154</v>
      </c>
      <c r="G82" s="25">
        <f t="shared" si="9"/>
        <v>19776</v>
      </c>
      <c r="H82" s="25">
        <f t="shared" si="9"/>
        <v>18142</v>
      </c>
      <c r="I82" s="25">
        <f t="shared" si="9"/>
        <v>20246</v>
      </c>
      <c r="J82" s="25">
        <f t="shared" si="9"/>
        <v>16456</v>
      </c>
      <c r="K82" s="25">
        <f t="shared" si="9"/>
        <v>20864</v>
      </c>
      <c r="L82" s="25">
        <f t="shared" si="9"/>
        <v>29508</v>
      </c>
      <c r="M82" s="25">
        <f t="shared" si="9"/>
        <v>35481</v>
      </c>
      <c r="N82" s="25">
        <f t="shared" si="9"/>
        <v>35226</v>
      </c>
      <c r="O82" s="25">
        <f t="shared" si="9"/>
        <v>43057</v>
      </c>
      <c r="P82" s="25">
        <f t="shared" si="9"/>
        <v>77727</v>
      </c>
      <c r="Q82" s="25">
        <f t="shared" si="9"/>
        <v>70760</v>
      </c>
      <c r="R82" s="25">
        <f t="shared" si="7"/>
        <v>400588</v>
      </c>
      <c r="S82" s="49"/>
      <c r="T82" s="83" t="e">
        <f t="shared" si="8"/>
        <v>#VALUE!</v>
      </c>
    </row>
    <row r="83" spans="1:20" ht="21" customHeight="1">
      <c r="A83" s="473"/>
      <c r="B83" s="480" t="s">
        <v>27</v>
      </c>
      <c r="C83" s="15" t="s">
        <v>0</v>
      </c>
      <c r="D83" s="48">
        <v>22420</v>
      </c>
      <c r="E83" s="48">
        <v>0</v>
      </c>
      <c r="F83" s="52">
        <v>72</v>
      </c>
      <c r="G83" s="48">
        <v>791</v>
      </c>
      <c r="H83" s="48">
        <v>220</v>
      </c>
      <c r="I83" s="48">
        <v>767</v>
      </c>
      <c r="J83" s="48">
        <v>444</v>
      </c>
      <c r="K83" s="48">
        <v>788</v>
      </c>
      <c r="L83" s="48">
        <v>700</v>
      </c>
      <c r="M83" s="48">
        <v>2241</v>
      </c>
      <c r="N83" s="48">
        <v>874</v>
      </c>
      <c r="O83" s="48">
        <v>3425</v>
      </c>
      <c r="P83" s="52">
        <v>5431</v>
      </c>
      <c r="Q83" s="48">
        <v>6667</v>
      </c>
      <c r="R83" s="48">
        <f t="shared" si="7"/>
        <v>22420</v>
      </c>
      <c r="S83" s="49"/>
      <c r="T83" s="83">
        <f t="shared" si="8"/>
        <v>0</v>
      </c>
    </row>
    <row r="84" spans="1:20" ht="21" customHeight="1">
      <c r="A84" s="473"/>
      <c r="B84" s="480"/>
      <c r="C84" s="50" t="s">
        <v>14</v>
      </c>
      <c r="D84" s="25"/>
      <c r="E84" s="25"/>
      <c r="F84" s="25">
        <v>177</v>
      </c>
      <c r="G84" s="25">
        <v>1883</v>
      </c>
      <c r="H84" s="25">
        <v>443</v>
      </c>
      <c r="I84" s="25">
        <v>621</v>
      </c>
      <c r="J84" s="25">
        <v>923</v>
      </c>
      <c r="K84" s="25">
        <v>749</v>
      </c>
      <c r="L84" s="25">
        <v>987</v>
      </c>
      <c r="M84" s="25">
        <v>2530</v>
      </c>
      <c r="N84" s="25">
        <v>1937</v>
      </c>
      <c r="O84" s="25">
        <v>1978</v>
      </c>
      <c r="P84" s="25">
        <v>2162</v>
      </c>
      <c r="Q84" s="25">
        <v>1794</v>
      </c>
      <c r="R84" s="25">
        <f t="shared" si="7"/>
        <v>16184</v>
      </c>
      <c r="S84" s="49"/>
      <c r="T84" s="83">
        <f t="shared" si="8"/>
        <v>-16184</v>
      </c>
    </row>
    <row r="85" spans="1:20" ht="21" customHeight="1">
      <c r="A85" s="475"/>
      <c r="B85" s="480" t="s">
        <v>62</v>
      </c>
      <c r="C85" s="15" t="s">
        <v>0</v>
      </c>
      <c r="D85" s="48">
        <v>41690</v>
      </c>
      <c r="E85" s="48">
        <v>0</v>
      </c>
      <c r="F85" s="52">
        <v>406</v>
      </c>
      <c r="G85" s="48">
        <v>1234</v>
      </c>
      <c r="H85" s="48">
        <v>993</v>
      </c>
      <c r="I85" s="48">
        <v>1466</v>
      </c>
      <c r="J85" s="48">
        <v>903</v>
      </c>
      <c r="K85" s="48">
        <v>792</v>
      </c>
      <c r="L85" s="48">
        <v>691</v>
      </c>
      <c r="M85" s="48">
        <v>4304</v>
      </c>
      <c r="N85" s="48">
        <v>1651</v>
      </c>
      <c r="O85" s="48">
        <v>8096</v>
      </c>
      <c r="P85" s="52">
        <v>10189</v>
      </c>
      <c r="Q85" s="48">
        <v>10965</v>
      </c>
      <c r="R85" s="48">
        <f t="shared" si="7"/>
        <v>41690</v>
      </c>
      <c r="S85" s="49"/>
      <c r="T85" s="83">
        <f t="shared" si="8"/>
        <v>0</v>
      </c>
    </row>
    <row r="86" spans="1:20" ht="21" customHeight="1">
      <c r="A86" s="475"/>
      <c r="B86" s="480"/>
      <c r="C86" s="50" t="s">
        <v>14</v>
      </c>
      <c r="D86" s="25"/>
      <c r="E86" s="25"/>
      <c r="F86" s="25">
        <v>663</v>
      </c>
      <c r="G86" s="25">
        <v>1425</v>
      </c>
      <c r="H86" s="25">
        <v>1144</v>
      </c>
      <c r="I86" s="25">
        <v>901</v>
      </c>
      <c r="J86" s="25">
        <v>286</v>
      </c>
      <c r="K86" s="25">
        <v>1300</v>
      </c>
      <c r="L86" s="25">
        <v>636</v>
      </c>
      <c r="M86" s="25">
        <v>4207</v>
      </c>
      <c r="N86" s="25">
        <v>1937</v>
      </c>
      <c r="O86" s="25">
        <v>2990</v>
      </c>
      <c r="P86" s="25">
        <v>1763</v>
      </c>
      <c r="Q86" s="25">
        <v>16083</v>
      </c>
      <c r="R86" s="25">
        <f t="shared" si="7"/>
        <v>33335</v>
      </c>
      <c r="S86" s="49"/>
      <c r="T86" s="83">
        <f t="shared" si="8"/>
        <v>-33335</v>
      </c>
    </row>
    <row r="87" spans="1:20" ht="21" customHeight="1">
      <c r="A87" s="475"/>
      <c r="B87" s="480" t="s">
        <v>120</v>
      </c>
      <c r="C87" s="15" t="s">
        <v>0</v>
      </c>
      <c r="D87" s="48">
        <v>111282</v>
      </c>
      <c r="E87" s="48">
        <v>42</v>
      </c>
      <c r="F87" s="52">
        <v>5749</v>
      </c>
      <c r="G87" s="48">
        <v>5664</v>
      </c>
      <c r="H87" s="48">
        <v>10646</v>
      </c>
      <c r="I87" s="48">
        <v>7389</v>
      </c>
      <c r="J87" s="48">
        <v>8271</v>
      </c>
      <c r="K87" s="48">
        <v>9062</v>
      </c>
      <c r="L87" s="48">
        <v>10880</v>
      </c>
      <c r="M87" s="48">
        <v>10245</v>
      </c>
      <c r="N87" s="48">
        <v>4534</v>
      </c>
      <c r="O87" s="48">
        <v>13533</v>
      </c>
      <c r="P87" s="52">
        <v>12634</v>
      </c>
      <c r="Q87" s="48">
        <v>12633</v>
      </c>
      <c r="R87" s="48">
        <f t="shared" si="7"/>
        <v>111282</v>
      </c>
      <c r="S87" s="49"/>
      <c r="T87" s="83">
        <f t="shared" si="8"/>
        <v>0</v>
      </c>
    </row>
    <row r="88" spans="1:20" ht="21" customHeight="1">
      <c r="A88" s="475"/>
      <c r="B88" s="480"/>
      <c r="C88" s="50" t="s">
        <v>14</v>
      </c>
      <c r="D88" s="25"/>
      <c r="E88" s="25">
        <v>74</v>
      </c>
      <c r="F88" s="25">
        <v>4499</v>
      </c>
      <c r="G88" s="25">
        <v>5225</v>
      </c>
      <c r="H88" s="25">
        <v>5369</v>
      </c>
      <c r="I88" s="25">
        <v>7100</v>
      </c>
      <c r="J88" s="25">
        <v>4850</v>
      </c>
      <c r="K88" s="25">
        <v>6442</v>
      </c>
      <c r="L88" s="25">
        <v>6491</v>
      </c>
      <c r="M88" s="25">
        <v>12555</v>
      </c>
      <c r="N88" s="25">
        <v>5582</v>
      </c>
      <c r="O88" s="25">
        <v>9049</v>
      </c>
      <c r="P88" s="25">
        <v>4766</v>
      </c>
      <c r="Q88" s="25">
        <v>7257</v>
      </c>
      <c r="R88" s="25">
        <f t="shared" si="7"/>
        <v>79259</v>
      </c>
      <c r="S88" s="49"/>
      <c r="T88" s="83">
        <f t="shared" si="8"/>
        <v>-79259</v>
      </c>
    </row>
    <row r="89" spans="1:20" ht="21" customHeight="1">
      <c r="A89" s="475"/>
      <c r="B89" s="480" t="s">
        <v>121</v>
      </c>
      <c r="C89" s="15" t="s">
        <v>0</v>
      </c>
      <c r="D89" s="48">
        <v>6623</v>
      </c>
      <c r="E89" s="48">
        <v>0</v>
      </c>
      <c r="F89" s="52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293</v>
      </c>
      <c r="M89" s="48">
        <v>106</v>
      </c>
      <c r="N89" s="48">
        <v>461</v>
      </c>
      <c r="O89" s="48">
        <v>1902</v>
      </c>
      <c r="P89" s="52">
        <v>3377</v>
      </c>
      <c r="Q89" s="48">
        <v>484</v>
      </c>
      <c r="R89" s="48">
        <f t="shared" si="7"/>
        <v>6623</v>
      </c>
      <c r="S89" s="49"/>
      <c r="T89" s="83">
        <f t="shared" si="8"/>
        <v>0</v>
      </c>
    </row>
    <row r="90" spans="1:20" ht="21" customHeight="1">
      <c r="A90" s="475"/>
      <c r="B90" s="480"/>
      <c r="C90" s="50" t="s">
        <v>14</v>
      </c>
      <c r="D90" s="25"/>
      <c r="E90" s="25"/>
      <c r="F90" s="25"/>
      <c r="G90" s="25">
        <v>12</v>
      </c>
      <c r="H90" s="25">
        <v>9</v>
      </c>
      <c r="I90" s="25">
        <v>159</v>
      </c>
      <c r="J90" s="25">
        <v>44</v>
      </c>
      <c r="K90" s="25">
        <v>797</v>
      </c>
      <c r="L90" s="25">
        <v>481</v>
      </c>
      <c r="M90" s="25">
        <v>130</v>
      </c>
      <c r="N90" s="25">
        <v>202</v>
      </c>
      <c r="O90" s="25">
        <v>213</v>
      </c>
      <c r="P90" s="25">
        <v>-83</v>
      </c>
      <c r="Q90" s="25">
        <v>4238</v>
      </c>
      <c r="R90" s="25">
        <f t="shared" si="7"/>
        <v>6202</v>
      </c>
      <c r="S90" s="49"/>
      <c r="T90" s="83">
        <f t="shared" si="8"/>
        <v>-6202</v>
      </c>
    </row>
    <row r="91" spans="1:20" ht="21" customHeight="1">
      <c r="A91" s="475"/>
      <c r="B91" s="480" t="s">
        <v>51</v>
      </c>
      <c r="C91" s="15" t="s">
        <v>0</v>
      </c>
      <c r="D91" s="48">
        <v>22080</v>
      </c>
      <c r="E91" s="48">
        <v>0</v>
      </c>
      <c r="F91" s="52">
        <v>222</v>
      </c>
      <c r="G91" s="48">
        <v>1544</v>
      </c>
      <c r="H91" s="48">
        <v>1241</v>
      </c>
      <c r="I91" s="48">
        <v>965</v>
      </c>
      <c r="J91" s="48">
        <v>893</v>
      </c>
      <c r="K91" s="48">
        <v>1099</v>
      </c>
      <c r="L91" s="48">
        <v>531</v>
      </c>
      <c r="M91" s="48">
        <v>554</v>
      </c>
      <c r="N91" s="48">
        <v>2147</v>
      </c>
      <c r="O91" s="48">
        <v>4295</v>
      </c>
      <c r="P91" s="52">
        <v>4295</v>
      </c>
      <c r="Q91" s="48">
        <v>4294</v>
      </c>
      <c r="R91" s="48">
        <f t="shared" si="7"/>
        <v>22080</v>
      </c>
      <c r="S91" s="49"/>
      <c r="T91" s="83">
        <f t="shared" si="8"/>
        <v>0</v>
      </c>
    </row>
    <row r="92" spans="1:20" ht="21" customHeight="1">
      <c r="A92" s="475"/>
      <c r="B92" s="480"/>
      <c r="C92" s="50" t="s">
        <v>14</v>
      </c>
      <c r="D92" s="25"/>
      <c r="E92" s="25"/>
      <c r="F92" s="25">
        <v>1486</v>
      </c>
      <c r="G92" s="25">
        <v>1804</v>
      </c>
      <c r="H92" s="25">
        <v>1490</v>
      </c>
      <c r="I92" s="25">
        <v>1379</v>
      </c>
      <c r="J92" s="25">
        <v>220</v>
      </c>
      <c r="K92" s="25">
        <v>318</v>
      </c>
      <c r="L92" s="25">
        <v>305</v>
      </c>
      <c r="M92" s="25">
        <v>333</v>
      </c>
      <c r="N92" s="25">
        <v>2553</v>
      </c>
      <c r="O92" s="25">
        <v>2517</v>
      </c>
      <c r="P92" s="25">
        <v>2451</v>
      </c>
      <c r="Q92" s="25">
        <v>2830</v>
      </c>
      <c r="R92" s="25">
        <f t="shared" si="7"/>
        <v>17686</v>
      </c>
      <c r="S92" s="49"/>
      <c r="T92" s="83">
        <f t="shared" si="8"/>
        <v>-17686</v>
      </c>
    </row>
    <row r="93" spans="1:20" ht="21" customHeight="1">
      <c r="A93" s="475"/>
      <c r="B93" s="480" t="s">
        <v>122</v>
      </c>
      <c r="C93" s="15" t="s">
        <v>0</v>
      </c>
      <c r="D93" s="48">
        <v>28</v>
      </c>
      <c r="E93" s="48">
        <v>0</v>
      </c>
      <c r="F93" s="52">
        <v>0</v>
      </c>
      <c r="G93" s="48">
        <v>0</v>
      </c>
      <c r="H93" s="48">
        <v>0</v>
      </c>
      <c r="I93" s="48">
        <v>2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52">
        <v>0</v>
      </c>
      <c r="Q93" s="48">
        <v>26</v>
      </c>
      <c r="R93" s="48">
        <f t="shared" si="7"/>
        <v>28</v>
      </c>
      <c r="S93" s="49"/>
      <c r="T93" s="83">
        <f t="shared" si="8"/>
        <v>0</v>
      </c>
    </row>
    <row r="94" spans="1:20" ht="21" customHeight="1">
      <c r="A94" s="475"/>
      <c r="B94" s="480"/>
      <c r="C94" s="50" t="s">
        <v>14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>
        <f t="shared" si="7"/>
        <v>0</v>
      </c>
      <c r="S94" s="49"/>
      <c r="T94" s="83">
        <f t="shared" si="8"/>
        <v>0</v>
      </c>
    </row>
    <row r="95" spans="1:20" ht="21" customHeight="1">
      <c r="A95" s="475"/>
      <c r="B95" s="480" t="s">
        <v>123</v>
      </c>
      <c r="C95" s="15" t="s">
        <v>0</v>
      </c>
      <c r="D95" s="48">
        <v>344251</v>
      </c>
      <c r="E95" s="48">
        <v>51</v>
      </c>
      <c r="F95" s="52">
        <v>5099</v>
      </c>
      <c r="G95" s="48">
        <v>10545</v>
      </c>
      <c r="H95" s="48">
        <v>11092</v>
      </c>
      <c r="I95" s="48">
        <v>12762</v>
      </c>
      <c r="J95" s="48">
        <v>14011</v>
      </c>
      <c r="K95" s="48">
        <v>16231</v>
      </c>
      <c r="L95" s="48">
        <v>20585</v>
      </c>
      <c r="M95" s="48">
        <v>33421</v>
      </c>
      <c r="N95" s="48">
        <v>23238</v>
      </c>
      <c r="O95" s="48">
        <v>44494</v>
      </c>
      <c r="P95" s="52">
        <v>53771</v>
      </c>
      <c r="Q95" s="48">
        <v>98951</v>
      </c>
      <c r="R95" s="48">
        <f t="shared" si="7"/>
        <v>344251</v>
      </c>
      <c r="S95" s="49"/>
      <c r="T95" s="83">
        <f t="shared" si="8"/>
        <v>0</v>
      </c>
    </row>
    <row r="96" spans="1:20" ht="21" customHeight="1">
      <c r="A96" s="475"/>
      <c r="B96" s="480"/>
      <c r="C96" s="50" t="s">
        <v>14</v>
      </c>
      <c r="D96" s="25"/>
      <c r="E96" s="25">
        <v>57</v>
      </c>
      <c r="F96" s="25">
        <v>6160</v>
      </c>
      <c r="G96" s="25">
        <v>9427</v>
      </c>
      <c r="H96" s="25">
        <v>9668</v>
      </c>
      <c r="I96" s="25">
        <v>10061</v>
      </c>
      <c r="J96" s="25">
        <v>10018</v>
      </c>
      <c r="K96" s="25">
        <v>11197</v>
      </c>
      <c r="L96" s="25">
        <v>20473</v>
      </c>
      <c r="M96" s="25">
        <v>15653</v>
      </c>
      <c r="N96" s="25">
        <v>23015</v>
      </c>
      <c r="O96" s="25">
        <v>26274</v>
      </c>
      <c r="P96" s="25">
        <v>66668</v>
      </c>
      <c r="Q96" s="25">
        <v>38558</v>
      </c>
      <c r="R96" s="25">
        <f t="shared" si="7"/>
        <v>247229</v>
      </c>
      <c r="S96" s="49"/>
      <c r="T96" s="83">
        <f t="shared" si="8"/>
        <v>-247229</v>
      </c>
    </row>
    <row r="97" spans="1:20" ht="21" customHeight="1">
      <c r="A97" s="475"/>
      <c r="B97" s="480" t="s">
        <v>88</v>
      </c>
      <c r="C97" s="15" t="s">
        <v>0</v>
      </c>
      <c r="D97" s="48">
        <v>723</v>
      </c>
      <c r="E97" s="48">
        <v>0</v>
      </c>
      <c r="F97" s="52">
        <v>48</v>
      </c>
      <c r="G97" s="48">
        <v>96</v>
      </c>
      <c r="H97" s="48">
        <v>48</v>
      </c>
      <c r="I97" s="48">
        <v>145</v>
      </c>
      <c r="J97" s="48">
        <v>313</v>
      </c>
      <c r="K97" s="48">
        <v>0</v>
      </c>
      <c r="L97" s="48">
        <v>73</v>
      </c>
      <c r="M97" s="48">
        <v>0</v>
      </c>
      <c r="N97" s="48">
        <v>0</v>
      </c>
      <c r="O97" s="48">
        <v>0</v>
      </c>
      <c r="P97" s="52">
        <v>0</v>
      </c>
      <c r="Q97" s="48">
        <v>0</v>
      </c>
      <c r="R97" s="48">
        <f t="shared" si="7"/>
        <v>723</v>
      </c>
      <c r="S97" s="49"/>
      <c r="T97" s="83">
        <f t="shared" si="8"/>
        <v>0</v>
      </c>
    </row>
    <row r="98" spans="1:20" ht="21" customHeight="1">
      <c r="A98" s="472"/>
      <c r="B98" s="480"/>
      <c r="C98" s="50" t="s">
        <v>14</v>
      </c>
      <c r="D98" s="25"/>
      <c r="E98" s="25">
        <v>60</v>
      </c>
      <c r="F98" s="25">
        <v>169</v>
      </c>
      <c r="G98" s="25"/>
      <c r="H98" s="25">
        <v>19</v>
      </c>
      <c r="I98" s="25">
        <v>25</v>
      </c>
      <c r="J98" s="25">
        <v>115</v>
      </c>
      <c r="K98" s="25">
        <v>61</v>
      </c>
      <c r="L98" s="25">
        <v>135</v>
      </c>
      <c r="M98" s="25">
        <v>73</v>
      </c>
      <c r="N98" s="25"/>
      <c r="O98" s="25">
        <v>36</v>
      </c>
      <c r="P98" s="25"/>
      <c r="Q98" s="25"/>
      <c r="R98" s="25">
        <f t="shared" si="7"/>
        <v>693</v>
      </c>
      <c r="S98" s="49"/>
      <c r="T98" s="83">
        <f t="shared" si="8"/>
        <v>-693</v>
      </c>
    </row>
    <row r="99" spans="1:20" ht="21" customHeight="1">
      <c r="A99" s="481" t="s">
        <v>118</v>
      </c>
      <c r="B99" s="468"/>
      <c r="C99" s="15" t="s">
        <v>0</v>
      </c>
      <c r="D99" s="48">
        <f>SUM(D101,D103,D105,D107,D109,D111,D113)</f>
        <v>26436</v>
      </c>
      <c r="E99" s="48">
        <f aca="true" t="shared" si="10" ref="E99:Q100">SUM(E101,E103,E105,E107,E109,E111,E113)</f>
        <v>42</v>
      </c>
      <c r="F99" s="52">
        <f t="shared" si="10"/>
        <v>776</v>
      </c>
      <c r="G99" s="48">
        <f t="shared" si="10"/>
        <v>1435</v>
      </c>
      <c r="H99" s="48">
        <f t="shared" si="10"/>
        <v>1523</v>
      </c>
      <c r="I99" s="48">
        <f t="shared" si="10"/>
        <v>1998</v>
      </c>
      <c r="J99" s="48">
        <f t="shared" si="10"/>
        <v>1264</v>
      </c>
      <c r="K99" s="48">
        <f t="shared" si="10"/>
        <v>900</v>
      </c>
      <c r="L99" s="48">
        <f t="shared" si="10"/>
        <v>1064</v>
      </c>
      <c r="M99" s="48">
        <f t="shared" si="10"/>
        <v>1478</v>
      </c>
      <c r="N99" s="48">
        <f t="shared" si="10"/>
        <v>1792</v>
      </c>
      <c r="O99" s="48">
        <f t="shared" si="10"/>
        <v>3542</v>
      </c>
      <c r="P99" s="52">
        <f t="shared" si="10"/>
        <v>4267</v>
      </c>
      <c r="Q99" s="48">
        <f t="shared" si="10"/>
        <v>6355</v>
      </c>
      <c r="R99" s="48">
        <f t="shared" si="7"/>
        <v>26436</v>
      </c>
      <c r="S99" s="49"/>
      <c r="T99" s="83">
        <f t="shared" si="8"/>
        <v>0</v>
      </c>
    </row>
    <row r="100" spans="1:20" ht="21" customHeight="1">
      <c r="A100" s="469"/>
      <c r="B100" s="468"/>
      <c r="C100" s="50" t="s">
        <v>14</v>
      </c>
      <c r="D100" s="25" t="s">
        <v>270</v>
      </c>
      <c r="E100" s="25">
        <f t="shared" si="10"/>
        <v>0</v>
      </c>
      <c r="F100" s="25">
        <f t="shared" si="10"/>
        <v>903</v>
      </c>
      <c r="G100" s="25">
        <f t="shared" si="10"/>
        <v>1896</v>
      </c>
      <c r="H100" s="25">
        <f t="shared" si="10"/>
        <v>1449</v>
      </c>
      <c r="I100" s="25">
        <f t="shared" si="10"/>
        <v>1320</v>
      </c>
      <c r="J100" s="25">
        <f t="shared" si="10"/>
        <v>1305</v>
      </c>
      <c r="K100" s="25">
        <f t="shared" si="10"/>
        <v>1164</v>
      </c>
      <c r="L100" s="25">
        <f t="shared" si="10"/>
        <v>1262</v>
      </c>
      <c r="M100" s="25">
        <f t="shared" si="10"/>
        <v>1780</v>
      </c>
      <c r="N100" s="25">
        <f t="shared" si="10"/>
        <v>1456</v>
      </c>
      <c r="O100" s="25">
        <f t="shared" si="10"/>
        <v>1511</v>
      </c>
      <c r="P100" s="25">
        <f t="shared" si="10"/>
        <v>2249</v>
      </c>
      <c r="Q100" s="25">
        <f t="shared" si="10"/>
        <v>3575</v>
      </c>
      <c r="R100" s="25">
        <f t="shared" si="7"/>
        <v>19870</v>
      </c>
      <c r="S100" s="49"/>
      <c r="T100" s="83" t="e">
        <f t="shared" si="8"/>
        <v>#VALUE!</v>
      </c>
    </row>
    <row r="101" spans="1:20" ht="21" customHeight="1">
      <c r="A101" s="473"/>
      <c r="B101" s="480" t="s">
        <v>27</v>
      </c>
      <c r="C101" s="15" t="s">
        <v>0</v>
      </c>
      <c r="D101" s="48">
        <v>46</v>
      </c>
      <c r="E101" s="48">
        <v>0</v>
      </c>
      <c r="F101" s="52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26</v>
      </c>
      <c r="N101" s="48">
        <v>0</v>
      </c>
      <c r="O101" s="48">
        <v>9</v>
      </c>
      <c r="P101" s="52">
        <v>7</v>
      </c>
      <c r="Q101" s="48">
        <v>4</v>
      </c>
      <c r="R101" s="48">
        <f t="shared" si="7"/>
        <v>46</v>
      </c>
      <c r="S101" s="49"/>
      <c r="T101" s="83">
        <f t="shared" si="8"/>
        <v>0</v>
      </c>
    </row>
    <row r="102" spans="1:20" ht="21" customHeight="1">
      <c r="A102" s="473"/>
      <c r="B102" s="480"/>
      <c r="C102" s="50" t="s">
        <v>14</v>
      </c>
      <c r="D102" s="25"/>
      <c r="E102" s="25"/>
      <c r="F102" s="25"/>
      <c r="G102" s="25"/>
      <c r="H102" s="25"/>
      <c r="I102" s="25"/>
      <c r="J102" s="25"/>
      <c r="K102" s="25"/>
      <c r="L102" s="25">
        <v>1</v>
      </c>
      <c r="M102" s="25">
        <v>27</v>
      </c>
      <c r="N102" s="25"/>
      <c r="O102" s="25">
        <v>1</v>
      </c>
      <c r="P102" s="25"/>
      <c r="Q102" s="25"/>
      <c r="R102" s="25">
        <f t="shared" si="7"/>
        <v>29</v>
      </c>
      <c r="S102" s="49"/>
      <c r="T102" s="83">
        <f t="shared" si="8"/>
        <v>-29</v>
      </c>
    </row>
    <row r="103" spans="1:20" ht="21" customHeight="1">
      <c r="A103" s="475"/>
      <c r="B103" s="480" t="s">
        <v>62</v>
      </c>
      <c r="C103" s="15" t="s">
        <v>0</v>
      </c>
      <c r="D103" s="48">
        <v>3060</v>
      </c>
      <c r="E103" s="48">
        <v>0</v>
      </c>
      <c r="F103" s="52">
        <v>99</v>
      </c>
      <c r="G103" s="48">
        <v>208</v>
      </c>
      <c r="H103" s="48">
        <v>53</v>
      </c>
      <c r="I103" s="48">
        <v>230</v>
      </c>
      <c r="J103" s="48">
        <v>170</v>
      </c>
      <c r="K103" s="48">
        <v>131</v>
      </c>
      <c r="L103" s="48">
        <v>139</v>
      </c>
      <c r="M103" s="48">
        <v>222</v>
      </c>
      <c r="N103" s="48">
        <v>130</v>
      </c>
      <c r="O103" s="48">
        <v>480</v>
      </c>
      <c r="P103" s="52">
        <v>456</v>
      </c>
      <c r="Q103" s="48">
        <v>742</v>
      </c>
      <c r="R103" s="48">
        <f t="shared" si="7"/>
        <v>3060</v>
      </c>
      <c r="S103" s="49"/>
      <c r="T103" s="83">
        <f t="shared" si="8"/>
        <v>0</v>
      </c>
    </row>
    <row r="104" spans="1:20" ht="21" customHeight="1">
      <c r="A104" s="475"/>
      <c r="B104" s="480"/>
      <c r="C104" s="50" t="s">
        <v>14</v>
      </c>
      <c r="D104" s="25"/>
      <c r="E104" s="25"/>
      <c r="F104" s="25">
        <v>25</v>
      </c>
      <c r="G104" s="25">
        <v>396</v>
      </c>
      <c r="H104" s="25">
        <v>247</v>
      </c>
      <c r="I104" s="25">
        <v>70</v>
      </c>
      <c r="J104" s="25">
        <v>81</v>
      </c>
      <c r="K104" s="25">
        <v>93</v>
      </c>
      <c r="L104" s="25">
        <v>59</v>
      </c>
      <c r="M104" s="25">
        <v>157</v>
      </c>
      <c r="N104" s="25">
        <v>86</v>
      </c>
      <c r="O104" s="25">
        <v>214</v>
      </c>
      <c r="P104" s="25">
        <v>89</v>
      </c>
      <c r="Q104" s="25">
        <v>462</v>
      </c>
      <c r="R104" s="25">
        <f t="shared" si="7"/>
        <v>1979</v>
      </c>
      <c r="S104" s="49"/>
      <c r="T104" s="83">
        <f t="shared" si="8"/>
        <v>-1979</v>
      </c>
    </row>
    <row r="105" spans="1:20" ht="21" customHeight="1">
      <c r="A105" s="475"/>
      <c r="B105" s="480" t="s">
        <v>120</v>
      </c>
      <c r="C105" s="15" t="s">
        <v>0</v>
      </c>
      <c r="D105" s="48">
        <v>6106</v>
      </c>
      <c r="E105" s="48">
        <v>42</v>
      </c>
      <c r="F105" s="52">
        <v>287</v>
      </c>
      <c r="G105" s="48">
        <v>330</v>
      </c>
      <c r="H105" s="48">
        <v>295</v>
      </c>
      <c r="I105" s="48">
        <v>289</v>
      </c>
      <c r="J105" s="48">
        <v>293</v>
      </c>
      <c r="K105" s="48">
        <v>317</v>
      </c>
      <c r="L105" s="48">
        <v>297</v>
      </c>
      <c r="M105" s="48">
        <v>401</v>
      </c>
      <c r="N105" s="48">
        <v>709</v>
      </c>
      <c r="O105" s="48">
        <v>950</v>
      </c>
      <c r="P105" s="52">
        <v>949</v>
      </c>
      <c r="Q105" s="48">
        <v>947</v>
      </c>
      <c r="R105" s="48">
        <f t="shared" si="7"/>
        <v>6106</v>
      </c>
      <c r="S105" s="49"/>
      <c r="T105" s="83">
        <f t="shared" si="8"/>
        <v>0</v>
      </c>
    </row>
    <row r="106" spans="1:20" ht="21" customHeight="1">
      <c r="A106" s="475"/>
      <c r="B106" s="480"/>
      <c r="C106" s="50" t="s">
        <v>14</v>
      </c>
      <c r="D106" s="25"/>
      <c r="E106" s="25"/>
      <c r="F106" s="25"/>
      <c r="G106" s="25">
        <v>639</v>
      </c>
      <c r="H106" s="25">
        <v>317</v>
      </c>
      <c r="I106" s="25">
        <v>310</v>
      </c>
      <c r="J106" s="25">
        <v>363</v>
      </c>
      <c r="K106" s="25">
        <v>295</v>
      </c>
      <c r="L106" s="25">
        <v>312</v>
      </c>
      <c r="M106" s="25">
        <v>460</v>
      </c>
      <c r="N106" s="25">
        <v>326</v>
      </c>
      <c r="O106" s="25">
        <v>299</v>
      </c>
      <c r="P106" s="25">
        <v>294</v>
      </c>
      <c r="Q106" s="25">
        <v>528</v>
      </c>
      <c r="R106" s="25">
        <f t="shared" si="7"/>
        <v>4143</v>
      </c>
      <c r="S106" s="49"/>
      <c r="T106" s="83">
        <f t="shared" si="8"/>
        <v>-4143</v>
      </c>
    </row>
    <row r="107" spans="1:20" ht="21" customHeight="1">
      <c r="A107" s="475"/>
      <c r="B107" s="480" t="s">
        <v>121</v>
      </c>
      <c r="C107" s="15" t="s">
        <v>0</v>
      </c>
      <c r="D107" s="48">
        <v>50</v>
      </c>
      <c r="E107" s="48">
        <v>0</v>
      </c>
      <c r="F107" s="52">
        <v>0</v>
      </c>
      <c r="G107" s="48">
        <v>0</v>
      </c>
      <c r="H107" s="48">
        <v>0</v>
      </c>
      <c r="I107" s="48">
        <v>50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52">
        <v>0</v>
      </c>
      <c r="Q107" s="48">
        <v>0</v>
      </c>
      <c r="R107" s="48">
        <f t="shared" si="7"/>
        <v>50</v>
      </c>
      <c r="S107" s="49"/>
      <c r="T107" s="83">
        <f t="shared" si="8"/>
        <v>0</v>
      </c>
    </row>
    <row r="108" spans="1:20" ht="21" customHeight="1">
      <c r="A108" s="475"/>
      <c r="B108" s="480"/>
      <c r="C108" s="50" t="s">
        <v>14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v>49</v>
      </c>
      <c r="R108" s="25">
        <f t="shared" si="7"/>
        <v>49</v>
      </c>
      <c r="S108" s="49"/>
      <c r="T108" s="83">
        <f t="shared" si="8"/>
        <v>-49</v>
      </c>
    </row>
    <row r="109" spans="1:20" ht="21" customHeight="1">
      <c r="A109" s="475"/>
      <c r="B109" s="480" t="s">
        <v>51</v>
      </c>
      <c r="C109" s="15" t="s">
        <v>0</v>
      </c>
      <c r="D109" s="48">
        <v>3002</v>
      </c>
      <c r="E109" s="48">
        <v>0</v>
      </c>
      <c r="F109" s="52">
        <v>25</v>
      </c>
      <c r="G109" s="48">
        <v>136</v>
      </c>
      <c r="H109" s="48">
        <v>101</v>
      </c>
      <c r="I109" s="48">
        <v>201</v>
      </c>
      <c r="J109" s="48">
        <v>156</v>
      </c>
      <c r="K109" s="48">
        <v>168</v>
      </c>
      <c r="L109" s="48">
        <v>168</v>
      </c>
      <c r="M109" s="48">
        <v>245</v>
      </c>
      <c r="N109" s="48">
        <v>273</v>
      </c>
      <c r="O109" s="48">
        <v>510</v>
      </c>
      <c r="P109" s="52">
        <v>510</v>
      </c>
      <c r="Q109" s="48">
        <v>509</v>
      </c>
      <c r="R109" s="48">
        <f t="shared" si="7"/>
        <v>3002</v>
      </c>
      <c r="S109" s="49"/>
      <c r="T109" s="83">
        <f t="shared" si="8"/>
        <v>0</v>
      </c>
    </row>
    <row r="110" spans="1:20" ht="21" customHeight="1">
      <c r="A110" s="475"/>
      <c r="B110" s="480"/>
      <c r="C110" s="50" t="s">
        <v>14</v>
      </c>
      <c r="D110" s="25"/>
      <c r="E110" s="25"/>
      <c r="F110" s="25">
        <v>73</v>
      </c>
      <c r="G110" s="25">
        <v>219</v>
      </c>
      <c r="H110" s="25">
        <v>142</v>
      </c>
      <c r="I110" s="25">
        <v>99</v>
      </c>
      <c r="J110" s="25">
        <v>81</v>
      </c>
      <c r="K110" s="25">
        <v>90</v>
      </c>
      <c r="L110" s="25">
        <v>123</v>
      </c>
      <c r="M110" s="25">
        <v>130</v>
      </c>
      <c r="N110" s="25">
        <v>125</v>
      </c>
      <c r="O110" s="25">
        <v>125</v>
      </c>
      <c r="P110" s="25">
        <v>126</v>
      </c>
      <c r="Q110" s="25">
        <v>215</v>
      </c>
      <c r="R110" s="25">
        <f t="shared" si="7"/>
        <v>1548</v>
      </c>
      <c r="S110" s="49"/>
      <c r="T110" s="83">
        <f t="shared" si="8"/>
        <v>-1548</v>
      </c>
    </row>
    <row r="111" spans="1:20" ht="21" customHeight="1">
      <c r="A111" s="475"/>
      <c r="B111" s="480" t="s">
        <v>123</v>
      </c>
      <c r="C111" s="15" t="s">
        <v>0</v>
      </c>
      <c r="D111" s="48">
        <v>14081</v>
      </c>
      <c r="E111" s="48">
        <v>0</v>
      </c>
      <c r="F111" s="52">
        <v>365</v>
      </c>
      <c r="G111" s="48">
        <v>761</v>
      </c>
      <c r="H111" s="48">
        <v>1074</v>
      </c>
      <c r="I111" s="48">
        <v>1228</v>
      </c>
      <c r="J111" s="48">
        <v>645</v>
      </c>
      <c r="K111" s="48">
        <v>284</v>
      </c>
      <c r="L111" s="48">
        <v>460</v>
      </c>
      <c r="M111" s="48">
        <v>501</v>
      </c>
      <c r="N111" s="48">
        <v>672</v>
      </c>
      <c r="O111" s="48">
        <v>1593</v>
      </c>
      <c r="P111" s="52">
        <v>2345</v>
      </c>
      <c r="Q111" s="48">
        <v>4153</v>
      </c>
      <c r="R111" s="48">
        <f t="shared" si="7"/>
        <v>14081</v>
      </c>
      <c r="S111" s="49"/>
      <c r="T111" s="83">
        <f t="shared" si="8"/>
        <v>0</v>
      </c>
    </row>
    <row r="112" spans="1:20" ht="21" customHeight="1">
      <c r="A112" s="475"/>
      <c r="B112" s="480"/>
      <c r="C112" s="50" t="s">
        <v>14</v>
      </c>
      <c r="D112" s="25"/>
      <c r="E112" s="25"/>
      <c r="F112" s="25">
        <v>805</v>
      </c>
      <c r="G112" s="25">
        <v>642</v>
      </c>
      <c r="H112" s="25">
        <v>743</v>
      </c>
      <c r="I112" s="25">
        <v>841</v>
      </c>
      <c r="J112" s="25">
        <v>780</v>
      </c>
      <c r="K112" s="25">
        <v>686</v>
      </c>
      <c r="L112" s="25">
        <v>767</v>
      </c>
      <c r="M112" s="25">
        <v>949</v>
      </c>
      <c r="N112" s="25">
        <v>919</v>
      </c>
      <c r="O112" s="25">
        <v>872</v>
      </c>
      <c r="P112" s="25">
        <v>1740</v>
      </c>
      <c r="Q112" s="25">
        <v>2289</v>
      </c>
      <c r="R112" s="25">
        <f t="shared" si="7"/>
        <v>12033</v>
      </c>
      <c r="S112" s="49"/>
      <c r="T112" s="83">
        <f t="shared" si="8"/>
        <v>-12033</v>
      </c>
    </row>
    <row r="113" spans="1:20" ht="21" customHeight="1">
      <c r="A113" s="475"/>
      <c r="B113" s="480" t="s">
        <v>88</v>
      </c>
      <c r="C113" s="15" t="s">
        <v>0</v>
      </c>
      <c r="D113" s="48">
        <v>91</v>
      </c>
      <c r="E113" s="48">
        <v>0</v>
      </c>
      <c r="F113" s="52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83</v>
      </c>
      <c r="N113" s="48">
        <v>8</v>
      </c>
      <c r="O113" s="48">
        <v>0</v>
      </c>
      <c r="P113" s="52">
        <v>0</v>
      </c>
      <c r="Q113" s="48">
        <v>0</v>
      </c>
      <c r="R113" s="48">
        <f t="shared" si="7"/>
        <v>91</v>
      </c>
      <c r="S113" s="49"/>
      <c r="T113" s="83">
        <f t="shared" si="8"/>
        <v>0</v>
      </c>
    </row>
    <row r="114" spans="1:20" ht="21" customHeight="1">
      <c r="A114" s="472"/>
      <c r="B114" s="480"/>
      <c r="C114" s="50" t="s">
        <v>14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>
        <v>57</v>
      </c>
      <c r="N114" s="25"/>
      <c r="O114" s="25"/>
      <c r="P114" s="25"/>
      <c r="Q114" s="25">
        <v>32</v>
      </c>
      <c r="R114" s="25">
        <f t="shared" si="7"/>
        <v>89</v>
      </c>
      <c r="S114" s="49"/>
      <c r="T114" s="83">
        <f t="shared" si="8"/>
        <v>-89</v>
      </c>
    </row>
    <row r="115" spans="1:20" ht="21" customHeight="1">
      <c r="A115" s="481" t="s">
        <v>281</v>
      </c>
      <c r="B115" s="468"/>
      <c r="C115" s="15" t="s">
        <v>0</v>
      </c>
      <c r="D115" s="48">
        <f>SUM(D117,D119,D121,D123,D125,D127,D129)</f>
        <v>2609963</v>
      </c>
      <c r="E115" s="48">
        <f aca="true" t="shared" si="11" ref="E115:Q116">SUM(E117,E119,E121,E123,E125,E127,E129)</f>
        <v>1235</v>
      </c>
      <c r="F115" s="52">
        <f t="shared" si="11"/>
        <v>78817</v>
      </c>
      <c r="G115" s="48">
        <f t="shared" si="11"/>
        <v>171400</v>
      </c>
      <c r="H115" s="48">
        <f t="shared" si="11"/>
        <v>159332</v>
      </c>
      <c r="I115" s="48">
        <f t="shared" si="11"/>
        <v>161617</v>
      </c>
      <c r="J115" s="48">
        <f t="shared" si="11"/>
        <v>150510</v>
      </c>
      <c r="K115" s="48">
        <f t="shared" si="11"/>
        <v>182724</v>
      </c>
      <c r="L115" s="48">
        <f t="shared" si="11"/>
        <v>190138</v>
      </c>
      <c r="M115" s="48">
        <f t="shared" si="11"/>
        <v>239233</v>
      </c>
      <c r="N115" s="48">
        <f t="shared" si="11"/>
        <v>182751</v>
      </c>
      <c r="O115" s="48">
        <f t="shared" si="11"/>
        <v>284966</v>
      </c>
      <c r="P115" s="52">
        <f t="shared" si="11"/>
        <v>313809</v>
      </c>
      <c r="Q115" s="48">
        <f t="shared" si="11"/>
        <v>493431</v>
      </c>
      <c r="R115" s="48">
        <f t="shared" si="7"/>
        <v>2609963</v>
      </c>
      <c r="S115" s="49"/>
      <c r="T115" s="83">
        <f t="shared" si="8"/>
        <v>0</v>
      </c>
    </row>
    <row r="116" spans="1:20" ht="21" customHeight="1">
      <c r="A116" s="469"/>
      <c r="B116" s="468"/>
      <c r="C116" s="50" t="s">
        <v>14</v>
      </c>
      <c r="D116" s="25" t="s">
        <v>270</v>
      </c>
      <c r="E116" s="25">
        <f t="shared" si="11"/>
        <v>739</v>
      </c>
      <c r="F116" s="25">
        <f t="shared" si="11"/>
        <v>68754</v>
      </c>
      <c r="G116" s="25">
        <f t="shared" si="11"/>
        <v>133285</v>
      </c>
      <c r="H116" s="25">
        <f t="shared" si="11"/>
        <v>116666</v>
      </c>
      <c r="I116" s="25">
        <f t="shared" si="11"/>
        <v>125888</v>
      </c>
      <c r="J116" s="25">
        <f t="shared" si="11"/>
        <v>104234</v>
      </c>
      <c r="K116" s="25">
        <f t="shared" si="11"/>
        <v>130438</v>
      </c>
      <c r="L116" s="25">
        <f t="shared" si="11"/>
        <v>163460</v>
      </c>
      <c r="M116" s="25">
        <f t="shared" si="11"/>
        <v>175756</v>
      </c>
      <c r="N116" s="25">
        <f t="shared" si="11"/>
        <v>136840</v>
      </c>
      <c r="O116" s="25">
        <f t="shared" si="11"/>
        <v>145620</v>
      </c>
      <c r="P116" s="25">
        <f t="shared" si="11"/>
        <v>159706</v>
      </c>
      <c r="Q116" s="25">
        <f t="shared" si="11"/>
        <v>333697</v>
      </c>
      <c r="R116" s="25">
        <f t="shared" si="7"/>
        <v>1795083</v>
      </c>
      <c r="S116" s="49"/>
      <c r="T116" s="83" t="e">
        <f t="shared" si="8"/>
        <v>#VALUE!</v>
      </c>
    </row>
    <row r="117" spans="1:20" ht="21" customHeight="1">
      <c r="A117" s="473"/>
      <c r="B117" s="480" t="s">
        <v>27</v>
      </c>
      <c r="C117" s="15" t="s">
        <v>0</v>
      </c>
      <c r="D117" s="48">
        <v>244929</v>
      </c>
      <c r="E117" s="48">
        <v>125</v>
      </c>
      <c r="F117" s="52">
        <v>3803</v>
      </c>
      <c r="G117" s="48">
        <v>23525</v>
      </c>
      <c r="H117" s="48">
        <v>18755</v>
      </c>
      <c r="I117" s="48">
        <v>10751</v>
      </c>
      <c r="J117" s="48">
        <v>10543</v>
      </c>
      <c r="K117" s="48">
        <v>13341</v>
      </c>
      <c r="L117" s="48">
        <v>12314</v>
      </c>
      <c r="M117" s="48">
        <v>26214</v>
      </c>
      <c r="N117" s="48">
        <v>14442</v>
      </c>
      <c r="O117" s="48">
        <v>28395</v>
      </c>
      <c r="P117" s="52">
        <v>36782</v>
      </c>
      <c r="Q117" s="48">
        <v>45939</v>
      </c>
      <c r="R117" s="48">
        <f t="shared" si="7"/>
        <v>244929</v>
      </c>
      <c r="S117" s="49"/>
      <c r="T117" s="83">
        <f t="shared" si="8"/>
        <v>0</v>
      </c>
    </row>
    <row r="118" spans="1:20" ht="21" customHeight="1">
      <c r="A118" s="473"/>
      <c r="B118" s="480"/>
      <c r="C118" s="50" t="s">
        <v>14</v>
      </c>
      <c r="D118" s="25"/>
      <c r="E118" s="25">
        <v>123</v>
      </c>
      <c r="F118" s="25">
        <v>5947</v>
      </c>
      <c r="G118" s="25">
        <v>18787</v>
      </c>
      <c r="H118" s="25">
        <v>10826</v>
      </c>
      <c r="I118" s="25">
        <v>15948</v>
      </c>
      <c r="J118" s="25">
        <v>12867</v>
      </c>
      <c r="K118" s="25">
        <v>10754</v>
      </c>
      <c r="L118" s="25">
        <v>17703</v>
      </c>
      <c r="M118" s="25">
        <v>12827</v>
      </c>
      <c r="N118" s="25">
        <v>19100</v>
      </c>
      <c r="O118" s="25">
        <v>13034</v>
      </c>
      <c r="P118" s="25">
        <v>20970</v>
      </c>
      <c r="Q118" s="25">
        <v>41435</v>
      </c>
      <c r="R118" s="25">
        <f t="shared" si="7"/>
        <v>200321</v>
      </c>
      <c r="S118" s="49"/>
      <c r="T118" s="83">
        <f t="shared" si="8"/>
        <v>-200321</v>
      </c>
    </row>
    <row r="119" spans="1:20" ht="21" customHeight="1">
      <c r="A119" s="475"/>
      <c r="B119" s="480" t="s">
        <v>62</v>
      </c>
      <c r="C119" s="15" t="s">
        <v>0</v>
      </c>
      <c r="D119" s="48">
        <v>232416</v>
      </c>
      <c r="E119" s="48">
        <v>0</v>
      </c>
      <c r="F119" s="52">
        <v>2633</v>
      </c>
      <c r="G119" s="48">
        <v>12657</v>
      </c>
      <c r="H119" s="48">
        <v>12017</v>
      </c>
      <c r="I119" s="48">
        <v>12152</v>
      </c>
      <c r="J119" s="48">
        <v>9390</v>
      </c>
      <c r="K119" s="48">
        <v>12078</v>
      </c>
      <c r="L119" s="48">
        <v>8743</v>
      </c>
      <c r="M119" s="48">
        <v>29534</v>
      </c>
      <c r="N119" s="48">
        <v>9088</v>
      </c>
      <c r="O119" s="48">
        <v>38194</v>
      </c>
      <c r="P119" s="52">
        <v>40549</v>
      </c>
      <c r="Q119" s="48">
        <v>45381</v>
      </c>
      <c r="R119" s="48">
        <f t="shared" si="7"/>
        <v>232416</v>
      </c>
      <c r="S119" s="49"/>
      <c r="T119" s="83">
        <f t="shared" si="8"/>
        <v>0</v>
      </c>
    </row>
    <row r="120" spans="1:20" ht="21" customHeight="1">
      <c r="A120" s="475"/>
      <c r="B120" s="480"/>
      <c r="C120" s="50" t="s">
        <v>14</v>
      </c>
      <c r="D120" s="25"/>
      <c r="E120" s="25"/>
      <c r="F120" s="25">
        <v>4653</v>
      </c>
      <c r="G120" s="25">
        <v>16458</v>
      </c>
      <c r="H120" s="25">
        <v>14045</v>
      </c>
      <c r="I120" s="25">
        <v>10707</v>
      </c>
      <c r="J120" s="25">
        <v>7623</v>
      </c>
      <c r="K120" s="25">
        <v>10363</v>
      </c>
      <c r="L120" s="25">
        <v>21469</v>
      </c>
      <c r="M120" s="25">
        <v>28400</v>
      </c>
      <c r="N120" s="25">
        <v>8440</v>
      </c>
      <c r="O120" s="25">
        <v>10660</v>
      </c>
      <c r="P120" s="25">
        <v>7938</v>
      </c>
      <c r="Q120" s="25">
        <v>64035</v>
      </c>
      <c r="R120" s="25">
        <f t="shared" si="7"/>
        <v>204791</v>
      </c>
      <c r="S120" s="49"/>
      <c r="T120" s="83">
        <f t="shared" si="8"/>
        <v>-204791</v>
      </c>
    </row>
    <row r="121" spans="1:20" ht="21" customHeight="1">
      <c r="A121" s="475"/>
      <c r="B121" s="480" t="s">
        <v>120</v>
      </c>
      <c r="C121" s="15" t="s">
        <v>0</v>
      </c>
      <c r="D121" s="48">
        <v>493433</v>
      </c>
      <c r="E121" s="48">
        <v>242</v>
      </c>
      <c r="F121" s="52">
        <v>30619</v>
      </c>
      <c r="G121" s="48">
        <v>30452</v>
      </c>
      <c r="H121" s="48">
        <v>36739</v>
      </c>
      <c r="I121" s="48">
        <v>40979</v>
      </c>
      <c r="J121" s="48">
        <v>36354</v>
      </c>
      <c r="K121" s="48">
        <v>44680</v>
      </c>
      <c r="L121" s="48">
        <v>43785</v>
      </c>
      <c r="M121" s="48">
        <v>44359</v>
      </c>
      <c r="N121" s="48">
        <v>29985</v>
      </c>
      <c r="O121" s="48">
        <v>52410</v>
      </c>
      <c r="P121" s="52">
        <v>51018</v>
      </c>
      <c r="Q121" s="48">
        <v>51811</v>
      </c>
      <c r="R121" s="48">
        <f t="shared" si="7"/>
        <v>493433</v>
      </c>
      <c r="S121" s="49"/>
      <c r="T121" s="83">
        <f t="shared" si="8"/>
        <v>0</v>
      </c>
    </row>
    <row r="122" spans="1:20" ht="21" customHeight="1">
      <c r="A122" s="475"/>
      <c r="B122" s="480"/>
      <c r="C122" s="50" t="s">
        <v>14</v>
      </c>
      <c r="D122" s="25"/>
      <c r="E122" s="25">
        <v>367</v>
      </c>
      <c r="F122" s="25">
        <v>18931</v>
      </c>
      <c r="G122" s="25">
        <v>26259</v>
      </c>
      <c r="H122" s="25">
        <v>25149</v>
      </c>
      <c r="I122" s="25">
        <v>30485</v>
      </c>
      <c r="J122" s="25">
        <v>22314</v>
      </c>
      <c r="K122" s="25">
        <v>32135</v>
      </c>
      <c r="L122" s="25">
        <v>31771</v>
      </c>
      <c r="M122" s="25">
        <v>41755</v>
      </c>
      <c r="N122" s="25">
        <v>25274</v>
      </c>
      <c r="O122" s="25">
        <v>31474</v>
      </c>
      <c r="P122" s="25">
        <v>22278</v>
      </c>
      <c r="Q122" s="25">
        <v>32162</v>
      </c>
      <c r="R122" s="25">
        <f t="shared" si="7"/>
        <v>340354</v>
      </c>
      <c r="S122" s="49"/>
      <c r="T122" s="83">
        <f t="shared" si="8"/>
        <v>-340354</v>
      </c>
    </row>
    <row r="123" spans="1:20" ht="21" customHeight="1">
      <c r="A123" s="475"/>
      <c r="B123" s="480" t="s">
        <v>51</v>
      </c>
      <c r="C123" s="15" t="s">
        <v>0</v>
      </c>
      <c r="D123" s="48">
        <v>131378</v>
      </c>
      <c r="E123" s="48">
        <v>0</v>
      </c>
      <c r="F123" s="52">
        <v>852</v>
      </c>
      <c r="G123" s="48">
        <v>10506</v>
      </c>
      <c r="H123" s="48">
        <v>9841</v>
      </c>
      <c r="I123" s="48">
        <v>7818</v>
      </c>
      <c r="J123" s="48">
        <v>7261</v>
      </c>
      <c r="K123" s="48">
        <v>13793</v>
      </c>
      <c r="L123" s="48">
        <v>6024</v>
      </c>
      <c r="M123" s="48">
        <v>6651</v>
      </c>
      <c r="N123" s="48">
        <v>18918</v>
      </c>
      <c r="O123" s="48">
        <v>16572</v>
      </c>
      <c r="P123" s="52">
        <v>16571</v>
      </c>
      <c r="Q123" s="48">
        <v>16571</v>
      </c>
      <c r="R123" s="48">
        <f t="shared" si="7"/>
        <v>131378</v>
      </c>
      <c r="S123" s="49"/>
      <c r="T123" s="83">
        <f t="shared" si="8"/>
        <v>0</v>
      </c>
    </row>
    <row r="124" spans="1:20" ht="21" customHeight="1">
      <c r="A124" s="475"/>
      <c r="B124" s="480"/>
      <c r="C124" s="50" t="s">
        <v>14</v>
      </c>
      <c r="D124" s="25"/>
      <c r="E124" s="25"/>
      <c r="F124" s="25">
        <v>6349</v>
      </c>
      <c r="G124" s="25">
        <v>10119</v>
      </c>
      <c r="H124" s="25">
        <v>9200</v>
      </c>
      <c r="I124" s="25">
        <v>7824</v>
      </c>
      <c r="J124" s="25">
        <v>2908</v>
      </c>
      <c r="K124" s="25">
        <v>4024</v>
      </c>
      <c r="L124" s="25">
        <v>24504</v>
      </c>
      <c r="M124" s="25">
        <v>7082</v>
      </c>
      <c r="N124" s="25">
        <v>8006</v>
      </c>
      <c r="O124" s="25">
        <v>8494</v>
      </c>
      <c r="P124" s="25">
        <v>7476</v>
      </c>
      <c r="Q124" s="25">
        <v>10472</v>
      </c>
      <c r="R124" s="25">
        <f t="shared" si="7"/>
        <v>106458</v>
      </c>
      <c r="S124" s="49"/>
      <c r="T124" s="83">
        <f t="shared" si="8"/>
        <v>-106458</v>
      </c>
    </row>
    <row r="125" spans="1:20" ht="21" customHeight="1">
      <c r="A125" s="475"/>
      <c r="B125" s="480" t="s">
        <v>122</v>
      </c>
      <c r="C125" s="15" t="s">
        <v>0</v>
      </c>
      <c r="D125" s="48">
        <v>76</v>
      </c>
      <c r="E125" s="48">
        <v>0</v>
      </c>
      <c r="F125" s="52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52">
        <v>0</v>
      </c>
      <c r="Q125" s="48">
        <v>76</v>
      </c>
      <c r="R125" s="48">
        <f t="shared" si="7"/>
        <v>76</v>
      </c>
      <c r="S125" s="49"/>
      <c r="T125" s="83">
        <f t="shared" si="8"/>
        <v>0</v>
      </c>
    </row>
    <row r="126" spans="1:20" ht="21" customHeight="1">
      <c r="A126" s="475"/>
      <c r="B126" s="480"/>
      <c r="C126" s="50" t="s">
        <v>14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>
        <f t="shared" si="7"/>
        <v>0</v>
      </c>
      <c r="S126" s="49"/>
      <c r="T126" s="83">
        <f t="shared" si="8"/>
        <v>0</v>
      </c>
    </row>
    <row r="127" spans="1:20" ht="21" customHeight="1">
      <c r="A127" s="475"/>
      <c r="B127" s="480" t="s">
        <v>123</v>
      </c>
      <c r="C127" s="15" t="s">
        <v>0</v>
      </c>
      <c r="D127" s="48">
        <v>1504892</v>
      </c>
      <c r="E127" s="48">
        <v>842</v>
      </c>
      <c r="F127" s="52">
        <v>40712</v>
      </c>
      <c r="G127" s="48">
        <v>94161</v>
      </c>
      <c r="H127" s="48">
        <v>81928</v>
      </c>
      <c r="I127" s="48">
        <v>89425</v>
      </c>
      <c r="J127" s="48">
        <v>86718</v>
      </c>
      <c r="K127" s="48">
        <v>98797</v>
      </c>
      <c r="L127" s="48">
        <v>119084</v>
      </c>
      <c r="M127" s="48">
        <v>132333</v>
      </c>
      <c r="N127" s="48">
        <v>109637</v>
      </c>
      <c r="O127" s="48">
        <v>148713</v>
      </c>
      <c r="P127" s="52">
        <v>168889</v>
      </c>
      <c r="Q127" s="48">
        <v>333653</v>
      </c>
      <c r="R127" s="48">
        <f aca="true" t="shared" si="12" ref="R127:R132">SUM(E127:Q127)</f>
        <v>1504892</v>
      </c>
      <c r="S127" s="49"/>
      <c r="T127" s="83">
        <f aca="true" t="shared" si="13" ref="T127:T132">D127-R127</f>
        <v>0</v>
      </c>
    </row>
    <row r="128" spans="1:20" ht="21" customHeight="1">
      <c r="A128" s="475"/>
      <c r="B128" s="480"/>
      <c r="C128" s="50" t="s">
        <v>14</v>
      </c>
      <c r="D128" s="25"/>
      <c r="E128" s="25">
        <v>219</v>
      </c>
      <c r="F128" s="25">
        <v>32819</v>
      </c>
      <c r="G128" s="25">
        <v>61629</v>
      </c>
      <c r="H128" s="25">
        <v>57286</v>
      </c>
      <c r="I128" s="25">
        <v>60596</v>
      </c>
      <c r="J128" s="25">
        <v>58224</v>
      </c>
      <c r="K128" s="25">
        <v>72787</v>
      </c>
      <c r="L128" s="25">
        <v>67774</v>
      </c>
      <c r="M128" s="25">
        <v>85285</v>
      </c>
      <c r="N128" s="25">
        <v>75915</v>
      </c>
      <c r="O128" s="25">
        <v>81958</v>
      </c>
      <c r="P128" s="25">
        <v>101044</v>
      </c>
      <c r="Q128" s="25">
        <v>185208</v>
      </c>
      <c r="R128" s="25">
        <f t="shared" si="12"/>
        <v>940744</v>
      </c>
      <c r="S128" s="49"/>
      <c r="T128" s="83">
        <f t="shared" si="13"/>
        <v>-940744</v>
      </c>
    </row>
    <row r="129" spans="1:20" ht="21" customHeight="1">
      <c r="A129" s="475"/>
      <c r="B129" s="480" t="s">
        <v>88</v>
      </c>
      <c r="C129" s="15" t="s">
        <v>0</v>
      </c>
      <c r="D129" s="48">
        <v>2839</v>
      </c>
      <c r="E129" s="48">
        <v>26</v>
      </c>
      <c r="F129" s="52">
        <v>198</v>
      </c>
      <c r="G129" s="48">
        <v>99</v>
      </c>
      <c r="H129" s="48">
        <v>52</v>
      </c>
      <c r="I129" s="48">
        <v>492</v>
      </c>
      <c r="J129" s="48">
        <v>244</v>
      </c>
      <c r="K129" s="48">
        <v>35</v>
      </c>
      <c r="L129" s="48">
        <v>188</v>
      </c>
      <c r="M129" s="48">
        <v>142</v>
      </c>
      <c r="N129" s="48">
        <v>681</v>
      </c>
      <c r="O129" s="48">
        <v>682</v>
      </c>
      <c r="P129" s="52">
        <v>0</v>
      </c>
      <c r="Q129" s="48">
        <v>0</v>
      </c>
      <c r="R129" s="48">
        <f t="shared" si="12"/>
        <v>2839</v>
      </c>
      <c r="S129" s="49"/>
      <c r="T129" s="83">
        <f t="shared" si="13"/>
        <v>0</v>
      </c>
    </row>
    <row r="130" spans="1:20" ht="21" customHeight="1">
      <c r="A130" s="472"/>
      <c r="B130" s="480"/>
      <c r="C130" s="50" t="s">
        <v>14</v>
      </c>
      <c r="D130" s="25"/>
      <c r="E130" s="25">
        <v>30</v>
      </c>
      <c r="F130" s="25">
        <v>55</v>
      </c>
      <c r="G130" s="25">
        <v>33</v>
      </c>
      <c r="H130" s="25">
        <v>160</v>
      </c>
      <c r="I130" s="25">
        <v>328</v>
      </c>
      <c r="J130" s="25">
        <v>298</v>
      </c>
      <c r="K130" s="25">
        <v>375</v>
      </c>
      <c r="L130" s="25">
        <v>239</v>
      </c>
      <c r="M130" s="25">
        <v>407</v>
      </c>
      <c r="N130" s="25">
        <v>105</v>
      </c>
      <c r="O130" s="25"/>
      <c r="P130" s="25"/>
      <c r="Q130" s="25">
        <v>385</v>
      </c>
      <c r="R130" s="25">
        <f t="shared" si="12"/>
        <v>2415</v>
      </c>
      <c r="S130" s="49"/>
      <c r="T130" s="83">
        <f t="shared" si="13"/>
        <v>-2415</v>
      </c>
    </row>
    <row r="131" spans="1:20" ht="21" customHeight="1">
      <c r="A131" s="454" t="s">
        <v>28</v>
      </c>
      <c r="B131" s="455"/>
      <c r="C131" s="8" t="s">
        <v>0</v>
      </c>
      <c r="D131" s="48">
        <f>SUM(D7,D17,D27,D45,D63,D81,D99,D115)</f>
        <v>13039657</v>
      </c>
      <c r="E131" s="48">
        <f aca="true" t="shared" si="14" ref="E131:Q132">SUM(E7,E17,E27,E45,E63,E81,E99,E115)</f>
        <v>9342</v>
      </c>
      <c r="F131" s="52">
        <f t="shared" si="14"/>
        <v>415740</v>
      </c>
      <c r="G131" s="48">
        <f t="shared" si="14"/>
        <v>901592</v>
      </c>
      <c r="H131" s="48">
        <f t="shared" si="14"/>
        <v>855041</v>
      </c>
      <c r="I131" s="48">
        <f t="shared" si="14"/>
        <v>851794</v>
      </c>
      <c r="J131" s="48">
        <f t="shared" si="14"/>
        <v>734180</v>
      </c>
      <c r="K131" s="48">
        <f t="shared" si="14"/>
        <v>863970</v>
      </c>
      <c r="L131" s="48">
        <f t="shared" si="14"/>
        <v>818490</v>
      </c>
      <c r="M131" s="48">
        <f t="shared" si="14"/>
        <v>1178804</v>
      </c>
      <c r="N131" s="48">
        <f t="shared" si="14"/>
        <v>869511</v>
      </c>
      <c r="O131" s="48">
        <f t="shared" si="14"/>
        <v>1414290</v>
      </c>
      <c r="P131" s="52">
        <f t="shared" si="14"/>
        <v>1636903</v>
      </c>
      <c r="Q131" s="48">
        <f t="shared" si="14"/>
        <v>2490000</v>
      </c>
      <c r="R131" s="48">
        <f t="shared" si="12"/>
        <v>13039657</v>
      </c>
      <c r="S131" s="49"/>
      <c r="T131" s="83">
        <f t="shared" si="13"/>
        <v>0</v>
      </c>
    </row>
    <row r="132" spans="1:20" ht="21" customHeight="1">
      <c r="A132" s="456"/>
      <c r="B132" s="457"/>
      <c r="C132" s="12" t="s">
        <v>14</v>
      </c>
      <c r="D132" s="25" t="s">
        <v>270</v>
      </c>
      <c r="E132" s="25">
        <f>SUM(E8,E18,E28,E46,E64,E82,E100,E116)</f>
        <v>7197</v>
      </c>
      <c r="F132" s="25">
        <f t="shared" si="14"/>
        <v>397795</v>
      </c>
      <c r="G132" s="25">
        <f t="shared" si="14"/>
        <v>701352</v>
      </c>
      <c r="H132" s="25">
        <f t="shared" si="14"/>
        <v>682215</v>
      </c>
      <c r="I132" s="25">
        <f t="shared" si="14"/>
        <v>653177</v>
      </c>
      <c r="J132" s="25">
        <f t="shared" si="14"/>
        <v>547411</v>
      </c>
      <c r="K132" s="25">
        <f t="shared" si="14"/>
        <v>746432</v>
      </c>
      <c r="L132" s="25">
        <f t="shared" si="14"/>
        <v>729167</v>
      </c>
      <c r="M132" s="25">
        <f t="shared" si="14"/>
        <v>961927</v>
      </c>
      <c r="N132" s="25">
        <f t="shared" si="14"/>
        <v>742312</v>
      </c>
      <c r="O132" s="25">
        <f t="shared" si="14"/>
        <v>848903</v>
      </c>
      <c r="P132" s="25">
        <f t="shared" si="14"/>
        <v>967699</v>
      </c>
      <c r="Q132" s="25">
        <f t="shared" si="14"/>
        <v>1938872</v>
      </c>
      <c r="R132" s="25">
        <f t="shared" si="12"/>
        <v>9924459</v>
      </c>
      <c r="S132" s="49"/>
      <c r="T132" s="83" t="e">
        <f t="shared" si="13"/>
        <v>#VALUE!</v>
      </c>
    </row>
    <row r="133" spans="1:18" ht="13.5">
      <c r="A133" s="306" t="s">
        <v>16</v>
      </c>
      <c r="B133" s="307"/>
      <c r="C133" s="312" t="s">
        <v>406</v>
      </c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4"/>
    </row>
    <row r="134" spans="1:18" ht="13.5">
      <c r="A134" s="308"/>
      <c r="B134" s="309"/>
      <c r="C134" s="315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7"/>
    </row>
    <row r="135" spans="1:18" ht="13.5">
      <c r="A135" s="308"/>
      <c r="B135" s="309"/>
      <c r="C135" s="315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7"/>
    </row>
    <row r="136" spans="1:18" ht="13.5">
      <c r="A136" s="308"/>
      <c r="B136" s="309"/>
      <c r="C136" s="315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7"/>
    </row>
    <row r="137" spans="1:18" ht="13.5">
      <c r="A137" s="308"/>
      <c r="B137" s="309"/>
      <c r="C137" s="318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20"/>
    </row>
    <row r="138" spans="1:18" ht="13.5">
      <c r="A138" s="308"/>
      <c r="B138" s="309"/>
      <c r="C138" s="321" t="s">
        <v>407</v>
      </c>
      <c r="D138" s="321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</row>
    <row r="139" spans="1:18" ht="13.5">
      <c r="A139" s="308"/>
      <c r="B139" s="309"/>
      <c r="C139" s="321"/>
      <c r="D139" s="321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</row>
    <row r="140" spans="1:18" ht="13.5">
      <c r="A140" s="308"/>
      <c r="B140" s="309"/>
      <c r="C140" s="321"/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</row>
    <row r="141" spans="1:18" ht="13.5">
      <c r="A141" s="308"/>
      <c r="B141" s="309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</row>
    <row r="142" spans="1:18" ht="13.5">
      <c r="A142" s="310"/>
      <c r="B142" s="31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</row>
  </sheetData>
  <sheetProtection/>
  <mergeCells count="132">
    <mergeCell ref="C138:R142"/>
    <mergeCell ref="A1:R1"/>
    <mergeCell ref="A3:B4"/>
    <mergeCell ref="C3:C4"/>
    <mergeCell ref="D3:D4"/>
    <mergeCell ref="E3:G3"/>
    <mergeCell ref="H3:J3"/>
    <mergeCell ref="K3:M3"/>
    <mergeCell ref="N3:Q3"/>
    <mergeCell ref="R3:R4"/>
    <mergeCell ref="A2:B2"/>
    <mergeCell ref="A5:B6"/>
    <mergeCell ref="A7:B8"/>
    <mergeCell ref="A9:A10"/>
    <mergeCell ref="B9:B10"/>
    <mergeCell ref="Q2:R2"/>
    <mergeCell ref="C133:R137"/>
    <mergeCell ref="A11:A12"/>
    <mergeCell ref="B11:B12"/>
    <mergeCell ref="A13:A14"/>
    <mergeCell ref="B13:B14"/>
    <mergeCell ref="A15:A16"/>
    <mergeCell ref="B15:B16"/>
    <mergeCell ref="A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B82"/>
    <mergeCell ref="A83:A84"/>
    <mergeCell ref="B83:B84"/>
    <mergeCell ref="A85:A86"/>
    <mergeCell ref="B85:B86"/>
    <mergeCell ref="A87:A88"/>
    <mergeCell ref="B87:B8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A115:B116"/>
    <mergeCell ref="A117:A118"/>
    <mergeCell ref="B117:B118"/>
    <mergeCell ref="A119:A120"/>
    <mergeCell ref="B119:B120"/>
    <mergeCell ref="A121:A122"/>
    <mergeCell ref="B121:B122"/>
    <mergeCell ref="A123:A124"/>
    <mergeCell ref="B123:B124"/>
    <mergeCell ref="A131:B132"/>
    <mergeCell ref="A133:B142"/>
    <mergeCell ref="A125:A126"/>
    <mergeCell ref="B125:B126"/>
    <mergeCell ref="A127:A128"/>
    <mergeCell ref="B127:B128"/>
    <mergeCell ref="A129:A130"/>
    <mergeCell ref="B129:B130"/>
  </mergeCells>
  <dataValidations count="1">
    <dataValidation allowBlank="1" showInputMessage="1" showErrorMessage="1" imeMode="off" sqref="D7:R132"/>
  </dataValidations>
  <printOptions horizontalCentered="1"/>
  <pageMargins left="0.1968503937007874" right="0.1968503937007874" top="0.3937007874015748" bottom="0.5905511811023623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  <rowBreaks count="4" manualBreakCount="4">
    <brk id="32" max="17" man="1"/>
    <brk id="62" max="17" man="1"/>
    <brk id="92" max="17" man="1"/>
    <brk id="122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T64"/>
  <sheetViews>
    <sheetView view="pageBreakPreview" zoomScale="72" zoomScaleNormal="85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54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1" customHeight="1">
      <c r="A2" s="631" t="s">
        <v>415</v>
      </c>
      <c r="B2" s="631"/>
      <c r="C2" s="35" t="s">
        <v>256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632" t="s">
        <v>13</v>
      </c>
      <c r="R2" s="632"/>
      <c r="S2" s="28"/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255" t="s">
        <v>1</v>
      </c>
      <c r="F4" s="255" t="s">
        <v>2</v>
      </c>
      <c r="G4" s="255" t="s">
        <v>3</v>
      </c>
      <c r="H4" s="255" t="s">
        <v>4</v>
      </c>
      <c r="I4" s="255" t="s">
        <v>5</v>
      </c>
      <c r="J4" s="255" t="s">
        <v>6</v>
      </c>
      <c r="K4" s="255" t="s">
        <v>7</v>
      </c>
      <c r="L4" s="255" t="s">
        <v>8</v>
      </c>
      <c r="M4" s="255" t="s">
        <v>9</v>
      </c>
      <c r="N4" s="255" t="s">
        <v>10</v>
      </c>
      <c r="O4" s="255" t="s">
        <v>11</v>
      </c>
      <c r="P4" s="255" t="s">
        <v>12</v>
      </c>
      <c r="Q4" s="256" t="s">
        <v>15</v>
      </c>
      <c r="R4" s="459"/>
    </row>
    <row r="5" spans="1:19" ht="20.25" customHeight="1">
      <c r="A5" s="469" t="s">
        <v>264</v>
      </c>
      <c r="B5" s="482"/>
      <c r="C5" s="259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9"/>
    </row>
    <row r="6" spans="1:19" ht="20.25" customHeight="1">
      <c r="A6" s="483"/>
      <c r="B6" s="484"/>
      <c r="C6" s="26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6"/>
      <c r="S6" s="9"/>
    </row>
    <row r="7" spans="1:20" ht="21" customHeight="1">
      <c r="A7" s="467" t="s">
        <v>178</v>
      </c>
      <c r="B7" s="468"/>
      <c r="C7" s="8" t="s">
        <v>0</v>
      </c>
      <c r="D7" s="18">
        <f>SUM(D9,D11,D13,D15,D17,D19,D21,D23)</f>
        <v>1459628</v>
      </c>
      <c r="E7" s="18">
        <f aca="true" t="shared" si="0" ref="E7:Q8">SUM(E9,E11,E13,E15,E17,E19,E21,E23)</f>
        <v>52030</v>
      </c>
      <c r="F7" s="18">
        <f t="shared" si="0"/>
        <v>209565</v>
      </c>
      <c r="G7" s="18">
        <f t="shared" si="0"/>
        <v>171796</v>
      </c>
      <c r="H7" s="18">
        <f t="shared" si="0"/>
        <v>95702</v>
      </c>
      <c r="I7" s="18">
        <f t="shared" si="0"/>
        <v>82117</v>
      </c>
      <c r="J7" s="18">
        <f t="shared" si="0"/>
        <v>84695</v>
      </c>
      <c r="K7" s="18">
        <f t="shared" si="0"/>
        <v>96825</v>
      </c>
      <c r="L7" s="18">
        <f t="shared" si="0"/>
        <v>88428</v>
      </c>
      <c r="M7" s="18">
        <f t="shared" si="0"/>
        <v>107632</v>
      </c>
      <c r="N7" s="18">
        <f t="shared" si="0"/>
        <v>85639</v>
      </c>
      <c r="O7" s="18">
        <f t="shared" si="0"/>
        <v>79051</v>
      </c>
      <c r="P7" s="18">
        <f t="shared" si="0"/>
        <v>116392</v>
      </c>
      <c r="Q7" s="18">
        <f t="shared" si="0"/>
        <v>189756</v>
      </c>
      <c r="R7" s="18">
        <f aca="true" t="shared" si="1" ref="R7:R54">SUM(E7:Q7)</f>
        <v>1459628</v>
      </c>
      <c r="S7" s="9"/>
      <c r="T7" s="79">
        <f aca="true" t="shared" si="2" ref="T7:T50">D7-R7</f>
        <v>0</v>
      </c>
    </row>
    <row r="8" spans="1:20" ht="21" customHeight="1">
      <c r="A8" s="469"/>
      <c r="B8" s="468"/>
      <c r="C8" s="10" t="s">
        <v>14</v>
      </c>
      <c r="D8" s="23" t="s">
        <v>270</v>
      </c>
      <c r="E8" s="23">
        <f>SUM(E10,E12,E14,E16,E18,E20,E22,E24)</f>
        <v>2776</v>
      </c>
      <c r="F8" s="23">
        <f t="shared" si="0"/>
        <v>132094</v>
      </c>
      <c r="G8" s="23">
        <f t="shared" si="0"/>
        <v>79663</v>
      </c>
      <c r="H8" s="23">
        <f t="shared" si="0"/>
        <v>109749</v>
      </c>
      <c r="I8" s="23">
        <f t="shared" si="0"/>
        <v>98289</v>
      </c>
      <c r="J8" s="23">
        <f t="shared" si="0"/>
        <v>94378</v>
      </c>
      <c r="K8" s="23">
        <f t="shared" si="0"/>
        <v>107817</v>
      </c>
      <c r="L8" s="23">
        <f t="shared" si="0"/>
        <v>81530</v>
      </c>
      <c r="M8" s="23">
        <f t="shared" si="0"/>
        <v>102204</v>
      </c>
      <c r="N8" s="23">
        <f t="shared" si="0"/>
        <v>91772</v>
      </c>
      <c r="O8" s="23">
        <f t="shared" si="0"/>
        <v>88877</v>
      </c>
      <c r="P8" s="23">
        <f t="shared" si="0"/>
        <v>142809</v>
      </c>
      <c r="Q8" s="23">
        <f t="shared" si="0"/>
        <v>202028</v>
      </c>
      <c r="R8" s="23">
        <f t="shared" si="1"/>
        <v>1333986</v>
      </c>
      <c r="S8" s="9"/>
      <c r="T8" s="79" t="e">
        <f t="shared" si="2"/>
        <v>#VALUE!</v>
      </c>
    </row>
    <row r="9" spans="1:20" ht="21" customHeight="1">
      <c r="A9" s="473"/>
      <c r="B9" s="466" t="s">
        <v>27</v>
      </c>
      <c r="C9" s="8" t="s">
        <v>0</v>
      </c>
      <c r="D9" s="69">
        <v>1222731</v>
      </c>
      <c r="E9" s="69">
        <v>47036</v>
      </c>
      <c r="F9" s="69">
        <v>92077</v>
      </c>
      <c r="G9" s="69">
        <v>118543</v>
      </c>
      <c r="H9" s="69">
        <v>82193</v>
      </c>
      <c r="I9" s="69">
        <v>80053</v>
      </c>
      <c r="J9" s="69">
        <v>81254</v>
      </c>
      <c r="K9" s="69">
        <v>91932</v>
      </c>
      <c r="L9" s="69">
        <v>83111</v>
      </c>
      <c r="M9" s="69">
        <v>104342</v>
      </c>
      <c r="N9" s="69">
        <v>81820</v>
      </c>
      <c r="O9" s="69">
        <v>75563</v>
      </c>
      <c r="P9" s="69">
        <v>111885</v>
      </c>
      <c r="Q9" s="69">
        <v>172922</v>
      </c>
      <c r="R9" s="18">
        <f t="shared" si="1"/>
        <v>1222731</v>
      </c>
      <c r="S9" s="9"/>
      <c r="T9" s="79">
        <f t="shared" si="2"/>
        <v>0</v>
      </c>
    </row>
    <row r="10" spans="1:20" ht="21" customHeight="1">
      <c r="A10" s="473"/>
      <c r="B10" s="466"/>
      <c r="C10" s="10" t="s">
        <v>14</v>
      </c>
      <c r="D10" s="70" t="s">
        <v>270</v>
      </c>
      <c r="E10" s="70">
        <v>1814</v>
      </c>
      <c r="F10" s="70">
        <v>57228</v>
      </c>
      <c r="G10" s="70">
        <v>76850</v>
      </c>
      <c r="H10" s="70">
        <v>85756</v>
      </c>
      <c r="I10" s="70">
        <v>87727</v>
      </c>
      <c r="J10" s="70">
        <v>87196</v>
      </c>
      <c r="K10" s="70">
        <v>97039</v>
      </c>
      <c r="L10" s="70">
        <v>76222</v>
      </c>
      <c r="M10" s="70">
        <v>97786</v>
      </c>
      <c r="N10" s="70">
        <v>87753</v>
      </c>
      <c r="O10" s="70">
        <v>85183</v>
      </c>
      <c r="P10" s="70">
        <v>125126</v>
      </c>
      <c r="Q10" s="70">
        <v>168042</v>
      </c>
      <c r="R10" s="23">
        <f t="shared" si="1"/>
        <v>1133722</v>
      </c>
      <c r="S10" s="9"/>
      <c r="T10" s="79" t="e">
        <f t="shared" si="2"/>
        <v>#VALUE!</v>
      </c>
    </row>
    <row r="11" spans="1:20" ht="21" customHeight="1">
      <c r="A11" s="475"/>
      <c r="B11" s="466" t="s">
        <v>62</v>
      </c>
      <c r="C11" s="8" t="s">
        <v>0</v>
      </c>
      <c r="D11" s="69">
        <v>6538</v>
      </c>
      <c r="E11" s="69">
        <v>357</v>
      </c>
      <c r="F11" s="69">
        <v>381</v>
      </c>
      <c r="G11" s="69">
        <v>401</v>
      </c>
      <c r="H11" s="69">
        <v>17</v>
      </c>
      <c r="I11" s="69">
        <v>79</v>
      </c>
      <c r="J11" s="69">
        <v>206</v>
      </c>
      <c r="K11" s="69">
        <v>1200</v>
      </c>
      <c r="L11" s="69">
        <v>26</v>
      </c>
      <c r="M11" s="69">
        <v>94</v>
      </c>
      <c r="N11" s="69">
        <v>355</v>
      </c>
      <c r="O11" s="69">
        <v>214</v>
      </c>
      <c r="P11" s="69">
        <v>281</v>
      </c>
      <c r="Q11" s="69">
        <v>2927</v>
      </c>
      <c r="R11" s="18">
        <f t="shared" si="1"/>
        <v>6538</v>
      </c>
      <c r="S11" s="9"/>
      <c r="T11" s="79">
        <f t="shared" si="2"/>
        <v>0</v>
      </c>
    </row>
    <row r="12" spans="1:20" ht="21" customHeight="1">
      <c r="A12" s="475"/>
      <c r="B12" s="466"/>
      <c r="C12" s="10" t="s">
        <v>14</v>
      </c>
      <c r="D12" s="70" t="s">
        <v>270</v>
      </c>
      <c r="E12" s="70"/>
      <c r="F12" s="70">
        <v>83</v>
      </c>
      <c r="G12" s="70">
        <v>98</v>
      </c>
      <c r="H12" s="70">
        <v>118</v>
      </c>
      <c r="I12" s="70">
        <v>100</v>
      </c>
      <c r="J12" s="70">
        <v>136</v>
      </c>
      <c r="K12" s="70">
        <v>714</v>
      </c>
      <c r="L12" s="70">
        <v>311</v>
      </c>
      <c r="M12" s="70">
        <v>229</v>
      </c>
      <c r="N12" s="70">
        <v>85</v>
      </c>
      <c r="O12" s="70">
        <v>90</v>
      </c>
      <c r="P12" s="70">
        <v>749</v>
      </c>
      <c r="Q12" s="70">
        <v>3216</v>
      </c>
      <c r="R12" s="23">
        <f t="shared" si="1"/>
        <v>5929</v>
      </c>
      <c r="S12" s="9"/>
      <c r="T12" s="79" t="e">
        <f t="shared" si="2"/>
        <v>#VALUE!</v>
      </c>
    </row>
    <row r="13" spans="1:20" ht="21" customHeight="1">
      <c r="A13" s="475"/>
      <c r="B13" s="466" t="s">
        <v>181</v>
      </c>
      <c r="C13" s="8" t="s">
        <v>0</v>
      </c>
      <c r="D13" s="69">
        <v>17155</v>
      </c>
      <c r="E13" s="69">
        <v>0</v>
      </c>
      <c r="F13" s="69">
        <v>210</v>
      </c>
      <c r="G13" s="69">
        <v>179</v>
      </c>
      <c r="H13" s="69">
        <v>10223</v>
      </c>
      <c r="I13" s="69">
        <v>127</v>
      </c>
      <c r="J13" s="69">
        <v>1226</v>
      </c>
      <c r="K13" s="69">
        <v>246</v>
      </c>
      <c r="L13" s="69">
        <v>295</v>
      </c>
      <c r="M13" s="69">
        <v>1315</v>
      </c>
      <c r="N13" s="69">
        <v>200</v>
      </c>
      <c r="O13" s="69">
        <v>184</v>
      </c>
      <c r="P13" s="69">
        <v>1516</v>
      </c>
      <c r="Q13" s="69">
        <v>1434</v>
      </c>
      <c r="R13" s="18">
        <f t="shared" si="1"/>
        <v>17155</v>
      </c>
      <c r="S13" s="9"/>
      <c r="T13" s="79">
        <f t="shared" si="2"/>
        <v>0</v>
      </c>
    </row>
    <row r="14" spans="1:20" ht="21" customHeight="1">
      <c r="A14" s="475"/>
      <c r="B14" s="466"/>
      <c r="C14" s="10" t="s">
        <v>14</v>
      </c>
      <c r="D14" s="70" t="s">
        <v>270</v>
      </c>
      <c r="E14" s="70"/>
      <c r="F14" s="70">
        <v>159</v>
      </c>
      <c r="G14" s="70">
        <v>532</v>
      </c>
      <c r="H14" s="70">
        <v>400</v>
      </c>
      <c r="I14" s="70">
        <v>2479</v>
      </c>
      <c r="J14" s="70">
        <v>2826</v>
      </c>
      <c r="K14" s="70">
        <v>350</v>
      </c>
      <c r="L14" s="70">
        <v>358</v>
      </c>
      <c r="M14" s="70">
        <v>205</v>
      </c>
      <c r="N14" s="70">
        <v>275</v>
      </c>
      <c r="O14" s="70">
        <v>80</v>
      </c>
      <c r="P14" s="70">
        <v>7327</v>
      </c>
      <c r="Q14" s="70">
        <v>1180</v>
      </c>
      <c r="R14" s="23">
        <f t="shared" si="1"/>
        <v>16171</v>
      </c>
      <c r="S14" s="9"/>
      <c r="T14" s="79" t="e">
        <f t="shared" si="2"/>
        <v>#VALUE!</v>
      </c>
    </row>
    <row r="15" spans="1:20" ht="21" customHeight="1">
      <c r="A15" s="475"/>
      <c r="B15" s="466" t="s">
        <v>51</v>
      </c>
      <c r="C15" s="8" t="s">
        <v>0</v>
      </c>
      <c r="D15" s="69">
        <v>10028</v>
      </c>
      <c r="E15" s="69">
        <v>836</v>
      </c>
      <c r="F15" s="69">
        <v>836</v>
      </c>
      <c r="G15" s="69">
        <v>836</v>
      </c>
      <c r="H15" s="69">
        <v>836</v>
      </c>
      <c r="I15" s="69">
        <v>836</v>
      </c>
      <c r="J15" s="69">
        <v>836</v>
      </c>
      <c r="K15" s="69">
        <v>836</v>
      </c>
      <c r="L15" s="69">
        <v>836</v>
      </c>
      <c r="M15" s="69">
        <v>835</v>
      </c>
      <c r="N15" s="69">
        <v>835</v>
      </c>
      <c r="O15" s="69">
        <v>835</v>
      </c>
      <c r="P15" s="69">
        <v>835</v>
      </c>
      <c r="Q15" s="69">
        <v>0</v>
      </c>
      <c r="R15" s="18">
        <f t="shared" si="1"/>
        <v>10028</v>
      </c>
      <c r="S15" s="9"/>
      <c r="T15" s="79">
        <f t="shared" si="2"/>
        <v>0</v>
      </c>
    </row>
    <row r="16" spans="1:20" ht="21" customHeight="1">
      <c r="A16" s="475"/>
      <c r="B16" s="466"/>
      <c r="C16" s="10" t="s">
        <v>14</v>
      </c>
      <c r="D16" s="70" t="s">
        <v>270</v>
      </c>
      <c r="E16" s="70"/>
      <c r="F16" s="70">
        <v>198</v>
      </c>
      <c r="G16" s="70">
        <v>707</v>
      </c>
      <c r="H16" s="70">
        <v>472</v>
      </c>
      <c r="I16" s="70">
        <v>460</v>
      </c>
      <c r="J16" s="70">
        <v>460</v>
      </c>
      <c r="K16" s="70">
        <v>459</v>
      </c>
      <c r="L16" s="70">
        <v>390</v>
      </c>
      <c r="M16" s="70">
        <v>528</v>
      </c>
      <c r="N16" s="70">
        <v>459</v>
      </c>
      <c r="O16" s="70">
        <v>459</v>
      </c>
      <c r="P16" s="70">
        <v>459</v>
      </c>
      <c r="Q16" s="70">
        <v>459</v>
      </c>
      <c r="R16" s="23">
        <f t="shared" si="1"/>
        <v>5510</v>
      </c>
      <c r="S16" s="9"/>
      <c r="T16" s="79" t="e">
        <f t="shared" si="2"/>
        <v>#VALUE!</v>
      </c>
    </row>
    <row r="17" spans="1:20" ht="21" customHeight="1">
      <c r="A17" s="475"/>
      <c r="B17" s="466" t="s">
        <v>296</v>
      </c>
      <c r="C17" s="8" t="s">
        <v>0</v>
      </c>
      <c r="D17" s="69">
        <v>160817</v>
      </c>
      <c r="E17" s="69">
        <v>0</v>
      </c>
      <c r="F17" s="69">
        <v>112572</v>
      </c>
      <c r="G17" s="69">
        <v>48245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18">
        <f>SUM(E17:Q17)</f>
        <v>160817</v>
      </c>
      <c r="S17" s="9"/>
      <c r="T17" s="79">
        <f>D17-R17</f>
        <v>0</v>
      </c>
    </row>
    <row r="18" spans="1:20" ht="21" customHeight="1">
      <c r="A18" s="475"/>
      <c r="B18" s="466"/>
      <c r="C18" s="10" t="s">
        <v>14</v>
      </c>
      <c r="D18" s="70" t="s">
        <v>270</v>
      </c>
      <c r="E18" s="70"/>
      <c r="F18" s="70">
        <v>74200</v>
      </c>
      <c r="G18" s="70">
        <v>220</v>
      </c>
      <c r="H18" s="70">
        <v>21468</v>
      </c>
      <c r="I18" s="70">
        <v>6326</v>
      </c>
      <c r="J18" s="70">
        <v>2899</v>
      </c>
      <c r="K18" s="70">
        <v>3920</v>
      </c>
      <c r="L18" s="70">
        <v>2956</v>
      </c>
      <c r="M18" s="70">
        <v>290</v>
      </c>
      <c r="N18" s="70">
        <v>356</v>
      </c>
      <c r="O18" s="70">
        <v>1682</v>
      </c>
      <c r="P18" s="70">
        <v>985</v>
      </c>
      <c r="Q18" s="70">
        <v>21531</v>
      </c>
      <c r="R18" s="23">
        <f>SUM(E18:Q18)</f>
        <v>136833</v>
      </c>
      <c r="S18" s="9"/>
      <c r="T18" s="79" t="e">
        <f>D18-R18</f>
        <v>#VALUE!</v>
      </c>
    </row>
    <row r="19" spans="1:20" ht="21" customHeight="1">
      <c r="A19" s="473"/>
      <c r="B19" s="466" t="s">
        <v>143</v>
      </c>
      <c r="C19" s="8" t="s">
        <v>0</v>
      </c>
      <c r="D19" s="69">
        <v>9131</v>
      </c>
      <c r="E19" s="69">
        <v>1970</v>
      </c>
      <c r="F19" s="69">
        <v>1588</v>
      </c>
      <c r="G19" s="69">
        <v>1332</v>
      </c>
      <c r="H19" s="69">
        <v>1137</v>
      </c>
      <c r="I19" s="69">
        <v>257</v>
      </c>
      <c r="J19" s="69">
        <v>257</v>
      </c>
      <c r="K19" s="69">
        <v>1063</v>
      </c>
      <c r="L19" s="69">
        <v>261</v>
      </c>
      <c r="M19" s="69">
        <v>261</v>
      </c>
      <c r="N19" s="69">
        <v>913</v>
      </c>
      <c r="O19" s="69">
        <v>30</v>
      </c>
      <c r="P19" s="69">
        <v>23</v>
      </c>
      <c r="Q19" s="69">
        <v>39</v>
      </c>
      <c r="R19" s="18">
        <f t="shared" si="1"/>
        <v>9131</v>
      </c>
      <c r="S19" s="9"/>
      <c r="T19" s="79">
        <f t="shared" si="2"/>
        <v>0</v>
      </c>
    </row>
    <row r="20" spans="1:20" ht="21" customHeight="1">
      <c r="A20" s="473"/>
      <c r="B20" s="466"/>
      <c r="C20" s="10" t="s">
        <v>14</v>
      </c>
      <c r="D20" s="70" t="s">
        <v>270</v>
      </c>
      <c r="E20" s="70">
        <v>962</v>
      </c>
      <c r="F20" s="70">
        <v>124</v>
      </c>
      <c r="G20" s="70">
        <v>1060</v>
      </c>
      <c r="H20" s="70">
        <v>1202</v>
      </c>
      <c r="I20" s="70">
        <v>339</v>
      </c>
      <c r="J20" s="70">
        <v>339</v>
      </c>
      <c r="K20" s="70">
        <v>1459</v>
      </c>
      <c r="L20" s="70">
        <v>344</v>
      </c>
      <c r="M20" s="70">
        <v>344</v>
      </c>
      <c r="N20" s="70">
        <v>1207</v>
      </c>
      <c r="O20" s="70">
        <v>344</v>
      </c>
      <c r="P20" s="70">
        <v>414</v>
      </c>
      <c r="Q20" s="70">
        <v>436</v>
      </c>
      <c r="R20" s="23">
        <f t="shared" si="1"/>
        <v>8574</v>
      </c>
      <c r="S20" s="9"/>
      <c r="T20" s="79" t="e">
        <f t="shared" si="2"/>
        <v>#VALUE!</v>
      </c>
    </row>
    <row r="21" spans="1:20" ht="21" customHeight="1">
      <c r="A21" s="475"/>
      <c r="B21" s="466" t="s">
        <v>71</v>
      </c>
      <c r="C21" s="8" t="s">
        <v>0</v>
      </c>
      <c r="D21" s="69">
        <v>31900</v>
      </c>
      <c r="E21" s="69">
        <v>1831</v>
      </c>
      <c r="F21" s="69">
        <v>1876</v>
      </c>
      <c r="G21" s="69">
        <v>2160</v>
      </c>
      <c r="H21" s="69">
        <v>1097</v>
      </c>
      <c r="I21" s="69">
        <v>582</v>
      </c>
      <c r="J21" s="69">
        <v>588</v>
      </c>
      <c r="K21" s="69">
        <v>1436</v>
      </c>
      <c r="L21" s="69">
        <v>3850</v>
      </c>
      <c r="M21" s="69">
        <v>727</v>
      </c>
      <c r="N21" s="69">
        <v>1418</v>
      </c>
      <c r="O21" s="69">
        <v>2082</v>
      </c>
      <c r="P21" s="69">
        <v>1819</v>
      </c>
      <c r="Q21" s="69">
        <v>12434</v>
      </c>
      <c r="R21" s="18">
        <f t="shared" si="1"/>
        <v>31900</v>
      </c>
      <c r="S21" s="9"/>
      <c r="T21" s="79">
        <f t="shared" si="2"/>
        <v>0</v>
      </c>
    </row>
    <row r="22" spans="1:20" ht="21" customHeight="1">
      <c r="A22" s="475"/>
      <c r="B22" s="466"/>
      <c r="C22" s="10" t="s">
        <v>14</v>
      </c>
      <c r="D22" s="70" t="s">
        <v>270</v>
      </c>
      <c r="E22" s="70"/>
      <c r="F22" s="70">
        <v>102</v>
      </c>
      <c r="G22" s="70">
        <v>147</v>
      </c>
      <c r="H22" s="70">
        <v>235</v>
      </c>
      <c r="I22" s="70">
        <v>769</v>
      </c>
      <c r="J22" s="70">
        <v>176</v>
      </c>
      <c r="K22" s="70">
        <v>3688</v>
      </c>
      <c r="L22" s="70">
        <v>938</v>
      </c>
      <c r="M22" s="70">
        <v>2766</v>
      </c>
      <c r="N22" s="70">
        <v>1564</v>
      </c>
      <c r="O22" s="70">
        <v>884</v>
      </c>
      <c r="P22" s="70">
        <v>7717</v>
      </c>
      <c r="Q22" s="70">
        <v>7153</v>
      </c>
      <c r="R22" s="23">
        <f t="shared" si="1"/>
        <v>26139</v>
      </c>
      <c r="S22" s="9"/>
      <c r="T22" s="79" t="e">
        <f t="shared" si="2"/>
        <v>#VALUE!</v>
      </c>
    </row>
    <row r="23" spans="1:20" ht="21" customHeight="1">
      <c r="A23" s="475"/>
      <c r="B23" s="466" t="s">
        <v>88</v>
      </c>
      <c r="C23" s="8" t="s">
        <v>0</v>
      </c>
      <c r="D23" s="69">
        <v>1328</v>
      </c>
      <c r="E23" s="69">
        <v>0</v>
      </c>
      <c r="F23" s="69">
        <v>25</v>
      </c>
      <c r="G23" s="69">
        <v>100</v>
      </c>
      <c r="H23" s="69">
        <v>199</v>
      </c>
      <c r="I23" s="69">
        <v>183</v>
      </c>
      <c r="J23" s="69">
        <v>328</v>
      </c>
      <c r="K23" s="69">
        <v>112</v>
      </c>
      <c r="L23" s="69">
        <v>49</v>
      </c>
      <c r="M23" s="69">
        <v>58</v>
      </c>
      <c r="N23" s="69">
        <v>98</v>
      </c>
      <c r="O23" s="69">
        <v>143</v>
      </c>
      <c r="P23" s="69">
        <v>33</v>
      </c>
      <c r="Q23" s="69">
        <v>0</v>
      </c>
      <c r="R23" s="18">
        <f t="shared" si="1"/>
        <v>1328</v>
      </c>
      <c r="S23" s="9"/>
      <c r="T23" s="79">
        <f t="shared" si="2"/>
        <v>0</v>
      </c>
    </row>
    <row r="24" spans="1:20" ht="21" customHeight="1">
      <c r="A24" s="472"/>
      <c r="B24" s="466"/>
      <c r="C24" s="10" t="s">
        <v>14</v>
      </c>
      <c r="D24" s="70" t="s">
        <v>270</v>
      </c>
      <c r="E24" s="70"/>
      <c r="F24" s="70"/>
      <c r="G24" s="70">
        <v>49</v>
      </c>
      <c r="H24" s="70">
        <v>98</v>
      </c>
      <c r="I24" s="70">
        <v>89</v>
      </c>
      <c r="J24" s="70">
        <v>346</v>
      </c>
      <c r="K24" s="70">
        <v>188</v>
      </c>
      <c r="L24" s="70">
        <v>11</v>
      </c>
      <c r="M24" s="70">
        <v>56</v>
      </c>
      <c r="N24" s="70">
        <v>73</v>
      </c>
      <c r="O24" s="70">
        <v>155</v>
      </c>
      <c r="P24" s="70">
        <v>32</v>
      </c>
      <c r="Q24" s="70">
        <v>11</v>
      </c>
      <c r="R24" s="23">
        <f t="shared" si="1"/>
        <v>1108</v>
      </c>
      <c r="S24" s="9"/>
      <c r="T24" s="79" t="e">
        <f t="shared" si="2"/>
        <v>#VALUE!</v>
      </c>
    </row>
    <row r="25" spans="1:20" ht="21" customHeight="1">
      <c r="A25" s="467" t="s">
        <v>180</v>
      </c>
      <c r="B25" s="468"/>
      <c r="C25" s="8" t="s">
        <v>0</v>
      </c>
      <c r="D25" s="18">
        <f>SUM(D27,D29,D31,D33,D35,D37,D39,D41,D43,D45,D47,D49,D51)</f>
        <v>602751</v>
      </c>
      <c r="E25" s="18">
        <f aca="true" t="shared" si="3" ref="E25:Q26">SUM(E27,E29,E31,E33,E35,E37,E39,E41,E43,E45,E47,E49,E51)</f>
        <v>45587</v>
      </c>
      <c r="F25" s="18">
        <f t="shared" si="3"/>
        <v>49349</v>
      </c>
      <c r="G25" s="18">
        <f t="shared" si="3"/>
        <v>53866</v>
      </c>
      <c r="H25" s="18">
        <f t="shared" si="3"/>
        <v>31002</v>
      </c>
      <c r="I25" s="18">
        <f t="shared" si="3"/>
        <v>33334</v>
      </c>
      <c r="J25" s="18">
        <f t="shared" si="3"/>
        <v>32776</v>
      </c>
      <c r="K25" s="18">
        <f t="shared" si="3"/>
        <v>34421</v>
      </c>
      <c r="L25" s="18">
        <f t="shared" si="3"/>
        <v>35660</v>
      </c>
      <c r="M25" s="18">
        <f t="shared" si="3"/>
        <v>38322</v>
      </c>
      <c r="N25" s="18">
        <f t="shared" si="3"/>
        <v>35332</v>
      </c>
      <c r="O25" s="18">
        <f t="shared" si="3"/>
        <v>35984</v>
      </c>
      <c r="P25" s="18">
        <f t="shared" si="3"/>
        <v>55377</v>
      </c>
      <c r="Q25" s="18">
        <f t="shared" si="3"/>
        <v>121741</v>
      </c>
      <c r="R25" s="18">
        <f t="shared" si="1"/>
        <v>602751</v>
      </c>
      <c r="S25" s="9"/>
      <c r="T25" s="79">
        <f t="shared" si="2"/>
        <v>0</v>
      </c>
    </row>
    <row r="26" spans="1:20" ht="21" customHeight="1">
      <c r="A26" s="469"/>
      <c r="B26" s="468"/>
      <c r="C26" s="10" t="s">
        <v>14</v>
      </c>
      <c r="D26" s="23" t="s">
        <v>270</v>
      </c>
      <c r="E26" s="23">
        <f t="shared" si="3"/>
        <v>423</v>
      </c>
      <c r="F26" s="23">
        <f t="shared" si="3"/>
        <v>3623</v>
      </c>
      <c r="G26" s="23">
        <f t="shared" si="3"/>
        <v>28501</v>
      </c>
      <c r="H26" s="23">
        <f t="shared" si="3"/>
        <v>31016</v>
      </c>
      <c r="I26" s="23">
        <f t="shared" si="3"/>
        <v>22605</v>
      </c>
      <c r="J26" s="23">
        <f t="shared" si="3"/>
        <v>11619</v>
      </c>
      <c r="K26" s="23">
        <f t="shared" si="3"/>
        <v>16350</v>
      </c>
      <c r="L26" s="23">
        <f t="shared" si="3"/>
        <v>46155</v>
      </c>
      <c r="M26" s="23">
        <f t="shared" si="3"/>
        <v>18941</v>
      </c>
      <c r="N26" s="23">
        <f t="shared" si="3"/>
        <v>36809</v>
      </c>
      <c r="O26" s="23">
        <f t="shared" si="3"/>
        <v>23693</v>
      </c>
      <c r="P26" s="23">
        <f t="shared" si="3"/>
        <v>44933</v>
      </c>
      <c r="Q26" s="23">
        <f t="shared" si="3"/>
        <v>240812</v>
      </c>
      <c r="R26" s="23">
        <f t="shared" si="1"/>
        <v>525480</v>
      </c>
      <c r="S26" s="9"/>
      <c r="T26" s="79" t="e">
        <f t="shared" si="2"/>
        <v>#VALUE!</v>
      </c>
    </row>
    <row r="27" spans="1:20" ht="21" customHeight="1">
      <c r="A27" s="475"/>
      <c r="B27" s="466" t="s">
        <v>62</v>
      </c>
      <c r="C27" s="8" t="s">
        <v>0</v>
      </c>
      <c r="D27" s="69">
        <v>139143</v>
      </c>
      <c r="E27" s="69">
        <v>8385</v>
      </c>
      <c r="F27" s="69">
        <v>10532</v>
      </c>
      <c r="G27" s="69">
        <v>11301</v>
      </c>
      <c r="H27" s="69">
        <v>2330</v>
      </c>
      <c r="I27" s="69">
        <v>2975</v>
      </c>
      <c r="J27" s="69">
        <v>5260</v>
      </c>
      <c r="K27" s="69">
        <v>2909</v>
      </c>
      <c r="L27" s="69">
        <v>3207</v>
      </c>
      <c r="M27" s="69">
        <v>2896</v>
      </c>
      <c r="N27" s="69">
        <v>5409</v>
      </c>
      <c r="O27" s="69">
        <v>7710</v>
      </c>
      <c r="P27" s="69">
        <v>12361</v>
      </c>
      <c r="Q27" s="69">
        <v>63868</v>
      </c>
      <c r="R27" s="18">
        <f t="shared" si="1"/>
        <v>139143</v>
      </c>
      <c r="S27" s="9"/>
      <c r="T27" s="79">
        <f t="shared" si="2"/>
        <v>0</v>
      </c>
    </row>
    <row r="28" spans="1:20" ht="21" customHeight="1">
      <c r="A28" s="475"/>
      <c r="B28" s="466"/>
      <c r="C28" s="10" t="s">
        <v>14</v>
      </c>
      <c r="D28" s="70" t="s">
        <v>270</v>
      </c>
      <c r="E28" s="70">
        <v>399</v>
      </c>
      <c r="F28" s="70">
        <v>583</v>
      </c>
      <c r="G28" s="70">
        <v>5835</v>
      </c>
      <c r="H28" s="70">
        <v>3793</v>
      </c>
      <c r="I28" s="70">
        <v>3224</v>
      </c>
      <c r="J28" s="70">
        <v>680</v>
      </c>
      <c r="K28" s="70">
        <v>2722</v>
      </c>
      <c r="L28" s="70">
        <v>9865</v>
      </c>
      <c r="M28" s="70">
        <v>3052</v>
      </c>
      <c r="N28" s="70">
        <v>7762</v>
      </c>
      <c r="O28" s="70">
        <v>4530</v>
      </c>
      <c r="P28" s="70">
        <v>4942</v>
      </c>
      <c r="Q28" s="70">
        <v>67764</v>
      </c>
      <c r="R28" s="23">
        <f t="shared" si="1"/>
        <v>115151</v>
      </c>
      <c r="S28" s="9"/>
      <c r="T28" s="79" t="e">
        <f t="shared" si="2"/>
        <v>#VALUE!</v>
      </c>
    </row>
    <row r="29" spans="1:20" ht="21" customHeight="1">
      <c r="A29" s="473"/>
      <c r="B29" s="629" t="s">
        <v>130</v>
      </c>
      <c r="C29" s="8" t="s">
        <v>0</v>
      </c>
      <c r="D29" s="69">
        <v>139013</v>
      </c>
      <c r="E29" s="69">
        <v>10258</v>
      </c>
      <c r="F29" s="69">
        <v>10365</v>
      </c>
      <c r="G29" s="69">
        <v>10427</v>
      </c>
      <c r="H29" s="69">
        <v>10796</v>
      </c>
      <c r="I29" s="69">
        <v>10560</v>
      </c>
      <c r="J29" s="69">
        <v>10415</v>
      </c>
      <c r="K29" s="69">
        <v>10777</v>
      </c>
      <c r="L29" s="69">
        <v>12043</v>
      </c>
      <c r="M29" s="69">
        <v>10862</v>
      </c>
      <c r="N29" s="69">
        <v>11735</v>
      </c>
      <c r="O29" s="69">
        <v>10258</v>
      </c>
      <c r="P29" s="69">
        <v>10258</v>
      </c>
      <c r="Q29" s="69">
        <v>10259</v>
      </c>
      <c r="R29" s="18">
        <f t="shared" si="1"/>
        <v>139013</v>
      </c>
      <c r="S29" s="9"/>
      <c r="T29" s="79">
        <f t="shared" si="2"/>
        <v>0</v>
      </c>
    </row>
    <row r="30" spans="1:20" ht="21" customHeight="1">
      <c r="A30" s="473"/>
      <c r="B30" s="630"/>
      <c r="C30" s="10" t="s">
        <v>14</v>
      </c>
      <c r="D30" s="70" t="s">
        <v>270</v>
      </c>
      <c r="E30" s="70"/>
      <c r="F30" s="70">
        <v>497</v>
      </c>
      <c r="G30" s="70">
        <v>395</v>
      </c>
      <c r="H30" s="70">
        <v>764</v>
      </c>
      <c r="I30" s="70">
        <v>829</v>
      </c>
      <c r="J30" s="70">
        <v>1534</v>
      </c>
      <c r="K30" s="70">
        <v>559</v>
      </c>
      <c r="L30" s="70">
        <v>2841</v>
      </c>
      <c r="M30" s="70">
        <v>4810</v>
      </c>
      <c r="N30" s="70">
        <v>1991</v>
      </c>
      <c r="O30" s="70">
        <v>1284</v>
      </c>
      <c r="P30" s="70">
        <v>11477</v>
      </c>
      <c r="Q30" s="70">
        <v>106077</v>
      </c>
      <c r="R30" s="23">
        <f t="shared" si="1"/>
        <v>133058</v>
      </c>
      <c r="S30" s="9"/>
      <c r="T30" s="79" t="e">
        <f t="shared" si="2"/>
        <v>#VALUE!</v>
      </c>
    </row>
    <row r="31" spans="1:20" ht="21" customHeight="1">
      <c r="A31" s="475"/>
      <c r="B31" s="466" t="s">
        <v>182</v>
      </c>
      <c r="C31" s="8" t="s">
        <v>0</v>
      </c>
      <c r="D31" s="69">
        <v>28201</v>
      </c>
      <c r="E31" s="69">
        <v>2475</v>
      </c>
      <c r="F31" s="69">
        <v>2511</v>
      </c>
      <c r="G31" s="69">
        <v>2662</v>
      </c>
      <c r="H31" s="69">
        <v>70</v>
      </c>
      <c r="I31" s="69">
        <v>1004</v>
      </c>
      <c r="J31" s="69">
        <v>33</v>
      </c>
      <c r="K31" s="69">
        <v>56</v>
      </c>
      <c r="L31" s="69">
        <v>106</v>
      </c>
      <c r="M31" s="69">
        <v>2072</v>
      </c>
      <c r="N31" s="69">
        <v>699</v>
      </c>
      <c r="O31" s="69">
        <v>111</v>
      </c>
      <c r="P31" s="69">
        <v>3243</v>
      </c>
      <c r="Q31" s="69">
        <v>13159</v>
      </c>
      <c r="R31" s="18">
        <f t="shared" si="1"/>
        <v>28201</v>
      </c>
      <c r="S31" s="9"/>
      <c r="T31" s="79">
        <f t="shared" si="2"/>
        <v>0</v>
      </c>
    </row>
    <row r="32" spans="1:20" ht="21" customHeight="1">
      <c r="A32" s="475"/>
      <c r="B32" s="466"/>
      <c r="C32" s="10" t="s">
        <v>14</v>
      </c>
      <c r="D32" s="70" t="s">
        <v>270</v>
      </c>
      <c r="E32" s="70"/>
      <c r="F32" s="70">
        <v>30</v>
      </c>
      <c r="G32" s="70">
        <v>49</v>
      </c>
      <c r="H32" s="70">
        <v>486</v>
      </c>
      <c r="I32" s="70">
        <v>-88</v>
      </c>
      <c r="J32" s="70">
        <v>233</v>
      </c>
      <c r="K32" s="70">
        <v>23</v>
      </c>
      <c r="L32" s="70">
        <v>108</v>
      </c>
      <c r="M32" s="70">
        <v>245</v>
      </c>
      <c r="N32" s="70">
        <v>30</v>
      </c>
      <c r="O32" s="70">
        <v>668</v>
      </c>
      <c r="P32" s="70">
        <v>1105</v>
      </c>
      <c r="Q32" s="70">
        <v>21166</v>
      </c>
      <c r="R32" s="23">
        <f t="shared" si="1"/>
        <v>24055</v>
      </c>
      <c r="S32" s="9"/>
      <c r="T32" s="79" t="e">
        <f t="shared" si="2"/>
        <v>#VALUE!</v>
      </c>
    </row>
    <row r="33" spans="1:20" ht="21" customHeight="1">
      <c r="A33" s="473"/>
      <c r="B33" s="629" t="s">
        <v>42</v>
      </c>
      <c r="C33" s="8" t="s">
        <v>0</v>
      </c>
      <c r="D33" s="69">
        <v>3192</v>
      </c>
      <c r="E33" s="69">
        <v>221</v>
      </c>
      <c r="F33" s="69">
        <v>233</v>
      </c>
      <c r="G33" s="69">
        <v>228</v>
      </c>
      <c r="H33" s="69">
        <v>156</v>
      </c>
      <c r="I33" s="69">
        <v>32</v>
      </c>
      <c r="J33" s="69">
        <v>91</v>
      </c>
      <c r="K33" s="69">
        <v>150</v>
      </c>
      <c r="L33" s="69">
        <v>102</v>
      </c>
      <c r="M33" s="69">
        <v>546</v>
      </c>
      <c r="N33" s="69">
        <v>63</v>
      </c>
      <c r="O33" s="69">
        <v>281</v>
      </c>
      <c r="P33" s="69">
        <v>441</v>
      </c>
      <c r="Q33" s="69">
        <v>648</v>
      </c>
      <c r="R33" s="18">
        <f t="shared" si="1"/>
        <v>3192</v>
      </c>
      <c r="S33" s="9"/>
      <c r="T33" s="79">
        <f t="shared" si="2"/>
        <v>0</v>
      </c>
    </row>
    <row r="34" spans="1:20" ht="21" customHeight="1">
      <c r="A34" s="473"/>
      <c r="B34" s="630"/>
      <c r="C34" s="10" t="s">
        <v>14</v>
      </c>
      <c r="D34" s="70" t="s">
        <v>270</v>
      </c>
      <c r="E34" s="70"/>
      <c r="F34" s="70">
        <v>6</v>
      </c>
      <c r="G34" s="70">
        <v>13</v>
      </c>
      <c r="H34" s="70">
        <v>5</v>
      </c>
      <c r="I34" s="70">
        <v>11</v>
      </c>
      <c r="J34" s="70">
        <v>367</v>
      </c>
      <c r="K34" s="70">
        <v>222</v>
      </c>
      <c r="L34" s="70">
        <v>261</v>
      </c>
      <c r="M34" s="70">
        <v>231</v>
      </c>
      <c r="N34" s="70">
        <v>448</v>
      </c>
      <c r="O34" s="70">
        <v>194</v>
      </c>
      <c r="P34" s="70">
        <v>637</v>
      </c>
      <c r="Q34" s="70">
        <v>497</v>
      </c>
      <c r="R34" s="23">
        <f t="shared" si="1"/>
        <v>2892</v>
      </c>
      <c r="S34" s="9"/>
      <c r="T34" s="79" t="e">
        <f t="shared" si="2"/>
        <v>#VALUE!</v>
      </c>
    </row>
    <row r="35" spans="1:20" ht="21" customHeight="1">
      <c r="A35" s="475"/>
      <c r="B35" s="629" t="s">
        <v>37</v>
      </c>
      <c r="C35" s="8" t="s">
        <v>0</v>
      </c>
      <c r="D35" s="69">
        <v>10424</v>
      </c>
      <c r="E35" s="69">
        <v>541</v>
      </c>
      <c r="F35" s="69">
        <v>578</v>
      </c>
      <c r="G35" s="69">
        <v>669</v>
      </c>
      <c r="H35" s="69">
        <v>182</v>
      </c>
      <c r="I35" s="69">
        <v>150</v>
      </c>
      <c r="J35" s="69">
        <v>33</v>
      </c>
      <c r="K35" s="69">
        <v>592</v>
      </c>
      <c r="L35" s="69">
        <v>542</v>
      </c>
      <c r="M35" s="69">
        <v>664</v>
      </c>
      <c r="N35" s="69">
        <v>645</v>
      </c>
      <c r="O35" s="69">
        <v>1350</v>
      </c>
      <c r="P35" s="69">
        <v>2199</v>
      </c>
      <c r="Q35" s="69">
        <v>2279</v>
      </c>
      <c r="R35" s="18">
        <f t="shared" si="1"/>
        <v>10424</v>
      </c>
      <c r="S35" s="9"/>
      <c r="T35" s="79">
        <f t="shared" si="2"/>
        <v>0</v>
      </c>
    </row>
    <row r="36" spans="1:20" ht="21" customHeight="1">
      <c r="A36" s="475"/>
      <c r="B36" s="630"/>
      <c r="C36" s="10" t="s">
        <v>14</v>
      </c>
      <c r="D36" s="70" t="s">
        <v>270</v>
      </c>
      <c r="E36" s="70"/>
      <c r="F36" s="70">
        <v>144</v>
      </c>
      <c r="G36" s="70">
        <v>178</v>
      </c>
      <c r="H36" s="70">
        <v>282</v>
      </c>
      <c r="I36" s="70">
        <v>83</v>
      </c>
      <c r="J36" s="70">
        <v>165</v>
      </c>
      <c r="K36" s="70">
        <v>484</v>
      </c>
      <c r="L36" s="70">
        <v>613</v>
      </c>
      <c r="M36" s="70">
        <v>685</v>
      </c>
      <c r="N36" s="70">
        <v>738</v>
      </c>
      <c r="O36" s="70">
        <v>54</v>
      </c>
      <c r="P36" s="70">
        <v>2056</v>
      </c>
      <c r="Q36" s="70">
        <v>966</v>
      </c>
      <c r="R36" s="23">
        <f t="shared" si="1"/>
        <v>6448</v>
      </c>
      <c r="S36" s="9"/>
      <c r="T36" s="79" t="e">
        <f t="shared" si="2"/>
        <v>#VALUE!</v>
      </c>
    </row>
    <row r="37" spans="1:20" ht="21" customHeight="1">
      <c r="A37" s="475"/>
      <c r="B37" s="629" t="s">
        <v>129</v>
      </c>
      <c r="C37" s="8" t="s">
        <v>0</v>
      </c>
      <c r="D37" s="69">
        <v>444</v>
      </c>
      <c r="E37" s="69">
        <v>38</v>
      </c>
      <c r="F37" s="69">
        <v>61</v>
      </c>
      <c r="G37" s="69">
        <v>44</v>
      </c>
      <c r="H37" s="69">
        <v>20</v>
      </c>
      <c r="I37" s="69">
        <v>42</v>
      </c>
      <c r="J37" s="69">
        <v>0</v>
      </c>
      <c r="K37" s="69">
        <v>0</v>
      </c>
      <c r="L37" s="69">
        <v>8</v>
      </c>
      <c r="M37" s="69">
        <v>3</v>
      </c>
      <c r="N37" s="69">
        <v>0</v>
      </c>
      <c r="O37" s="69">
        <v>114</v>
      </c>
      <c r="P37" s="69">
        <v>114</v>
      </c>
      <c r="Q37" s="69">
        <v>0</v>
      </c>
      <c r="R37" s="18">
        <f t="shared" si="1"/>
        <v>444</v>
      </c>
      <c r="S37" s="9"/>
      <c r="T37" s="79">
        <f t="shared" si="2"/>
        <v>0</v>
      </c>
    </row>
    <row r="38" spans="1:20" ht="21" customHeight="1">
      <c r="A38" s="475"/>
      <c r="B38" s="630"/>
      <c r="C38" s="10" t="s">
        <v>14</v>
      </c>
      <c r="D38" s="70" t="s">
        <v>270</v>
      </c>
      <c r="E38" s="70"/>
      <c r="F38" s="70"/>
      <c r="G38" s="70"/>
      <c r="H38" s="70">
        <v>3</v>
      </c>
      <c r="I38" s="70">
        <v>105</v>
      </c>
      <c r="J38" s="70">
        <v>12</v>
      </c>
      <c r="K38" s="70"/>
      <c r="L38" s="70">
        <v>12</v>
      </c>
      <c r="M38" s="70"/>
      <c r="N38" s="70"/>
      <c r="O38" s="70"/>
      <c r="P38" s="70">
        <v>22</v>
      </c>
      <c r="Q38" s="70">
        <v>5</v>
      </c>
      <c r="R38" s="23">
        <f t="shared" si="1"/>
        <v>159</v>
      </c>
      <c r="S38" s="9"/>
      <c r="T38" s="79" t="e">
        <f t="shared" si="2"/>
        <v>#VALUE!</v>
      </c>
    </row>
    <row r="39" spans="1:20" ht="21" customHeight="1">
      <c r="A39" s="473"/>
      <c r="B39" s="629" t="s">
        <v>183</v>
      </c>
      <c r="C39" s="8" t="s">
        <v>0</v>
      </c>
      <c r="D39" s="69">
        <v>895</v>
      </c>
      <c r="E39" s="69">
        <v>46</v>
      </c>
      <c r="F39" s="69">
        <v>46</v>
      </c>
      <c r="G39" s="69">
        <v>46</v>
      </c>
      <c r="H39" s="69">
        <v>0</v>
      </c>
      <c r="I39" s="69">
        <v>64</v>
      </c>
      <c r="J39" s="69">
        <v>0</v>
      </c>
      <c r="K39" s="69">
        <v>76</v>
      </c>
      <c r="L39" s="69">
        <v>54</v>
      </c>
      <c r="M39" s="69">
        <v>43</v>
      </c>
      <c r="N39" s="69">
        <v>19</v>
      </c>
      <c r="O39" s="69">
        <v>51</v>
      </c>
      <c r="P39" s="69">
        <v>49</v>
      </c>
      <c r="Q39" s="69">
        <v>401</v>
      </c>
      <c r="R39" s="18">
        <f t="shared" si="1"/>
        <v>895</v>
      </c>
      <c r="S39" s="9"/>
      <c r="T39" s="79">
        <f t="shared" si="2"/>
        <v>0</v>
      </c>
    </row>
    <row r="40" spans="1:20" ht="21" customHeight="1">
      <c r="A40" s="473"/>
      <c r="B40" s="630"/>
      <c r="C40" s="10" t="s">
        <v>14</v>
      </c>
      <c r="D40" s="70" t="s">
        <v>270</v>
      </c>
      <c r="E40" s="70"/>
      <c r="F40" s="70"/>
      <c r="G40" s="70">
        <v>3</v>
      </c>
      <c r="H40" s="70"/>
      <c r="I40" s="70">
        <v>47</v>
      </c>
      <c r="J40" s="70">
        <v>25</v>
      </c>
      <c r="K40" s="70">
        <v>93</v>
      </c>
      <c r="L40" s="70">
        <v>22</v>
      </c>
      <c r="M40" s="70">
        <v>63</v>
      </c>
      <c r="N40" s="70">
        <v>90</v>
      </c>
      <c r="O40" s="70"/>
      <c r="P40" s="70">
        <v>4</v>
      </c>
      <c r="Q40" s="70">
        <v>40</v>
      </c>
      <c r="R40" s="23">
        <f t="shared" si="1"/>
        <v>387</v>
      </c>
      <c r="S40" s="9"/>
      <c r="T40" s="79" t="e">
        <f t="shared" si="2"/>
        <v>#VALUE!</v>
      </c>
    </row>
    <row r="41" spans="1:20" ht="21" customHeight="1">
      <c r="A41" s="475"/>
      <c r="B41" s="466" t="s">
        <v>53</v>
      </c>
      <c r="C41" s="8" t="s">
        <v>0</v>
      </c>
      <c r="D41" s="69">
        <v>3659</v>
      </c>
      <c r="E41" s="69">
        <v>581</v>
      </c>
      <c r="F41" s="69">
        <v>621</v>
      </c>
      <c r="G41" s="69">
        <v>869</v>
      </c>
      <c r="H41" s="69">
        <v>245</v>
      </c>
      <c r="I41" s="69">
        <v>49</v>
      </c>
      <c r="J41" s="69">
        <v>261</v>
      </c>
      <c r="K41" s="69">
        <v>40</v>
      </c>
      <c r="L41" s="69">
        <v>40</v>
      </c>
      <c r="M41" s="69">
        <v>40</v>
      </c>
      <c r="N41" s="69">
        <v>0</v>
      </c>
      <c r="O41" s="69">
        <v>150</v>
      </c>
      <c r="P41" s="69">
        <v>15</v>
      </c>
      <c r="Q41" s="69">
        <v>748</v>
      </c>
      <c r="R41" s="18">
        <f t="shared" si="1"/>
        <v>3659</v>
      </c>
      <c r="S41" s="9"/>
      <c r="T41" s="79">
        <f t="shared" si="2"/>
        <v>0</v>
      </c>
    </row>
    <row r="42" spans="1:20" ht="21" customHeight="1">
      <c r="A42" s="475"/>
      <c r="B42" s="466"/>
      <c r="C42" s="10" t="s">
        <v>14</v>
      </c>
      <c r="D42" s="70" t="s">
        <v>270</v>
      </c>
      <c r="E42" s="70"/>
      <c r="F42" s="70">
        <v>40</v>
      </c>
      <c r="G42" s="70">
        <v>40</v>
      </c>
      <c r="H42" s="70">
        <v>318</v>
      </c>
      <c r="I42" s="70">
        <v>241</v>
      </c>
      <c r="J42" s="70">
        <v>243</v>
      </c>
      <c r="K42" s="70">
        <v>187</v>
      </c>
      <c r="L42" s="70">
        <v>46</v>
      </c>
      <c r="M42" s="70">
        <v>40</v>
      </c>
      <c r="N42" s="70">
        <v>24</v>
      </c>
      <c r="O42" s="70">
        <v>154</v>
      </c>
      <c r="P42" s="70">
        <v>73</v>
      </c>
      <c r="Q42" s="70">
        <v>113</v>
      </c>
      <c r="R42" s="23">
        <f t="shared" si="1"/>
        <v>1519</v>
      </c>
      <c r="S42" s="9"/>
      <c r="T42" s="79" t="e">
        <f t="shared" si="2"/>
        <v>#VALUE!</v>
      </c>
    </row>
    <row r="43" spans="1:20" ht="21" customHeight="1">
      <c r="A43" s="475"/>
      <c r="B43" s="629" t="s">
        <v>128</v>
      </c>
      <c r="C43" s="8" t="s">
        <v>0</v>
      </c>
      <c r="D43" s="69">
        <v>146335</v>
      </c>
      <c r="E43" s="69">
        <v>12668</v>
      </c>
      <c r="F43" s="69">
        <v>14006</v>
      </c>
      <c r="G43" s="69">
        <v>16745</v>
      </c>
      <c r="H43" s="69">
        <v>6348</v>
      </c>
      <c r="I43" s="69">
        <v>7551</v>
      </c>
      <c r="J43" s="69">
        <v>6356</v>
      </c>
      <c r="K43" s="69">
        <v>9368</v>
      </c>
      <c r="L43" s="69">
        <v>8847</v>
      </c>
      <c r="M43" s="69">
        <v>10928</v>
      </c>
      <c r="N43" s="69">
        <v>7038</v>
      </c>
      <c r="O43" s="69">
        <v>6825</v>
      </c>
      <c r="P43" s="69">
        <v>15816</v>
      </c>
      <c r="Q43" s="69">
        <v>23839</v>
      </c>
      <c r="R43" s="18">
        <f t="shared" si="1"/>
        <v>146335</v>
      </c>
      <c r="S43" s="9"/>
      <c r="T43" s="79">
        <f t="shared" si="2"/>
        <v>0</v>
      </c>
    </row>
    <row r="44" spans="1:20" ht="21" customHeight="1">
      <c r="A44" s="475"/>
      <c r="B44" s="630"/>
      <c r="C44" s="10" t="s">
        <v>14</v>
      </c>
      <c r="D44" s="70" t="s">
        <v>270</v>
      </c>
      <c r="E44" s="70">
        <v>24</v>
      </c>
      <c r="F44" s="70">
        <v>2189</v>
      </c>
      <c r="G44" s="70">
        <v>4677</v>
      </c>
      <c r="H44" s="70">
        <v>13642</v>
      </c>
      <c r="I44" s="70">
        <v>6766</v>
      </c>
      <c r="J44" s="70">
        <v>6404</v>
      </c>
      <c r="K44" s="70">
        <v>8797</v>
      </c>
      <c r="L44" s="70">
        <v>6280</v>
      </c>
      <c r="M44" s="70">
        <v>7397</v>
      </c>
      <c r="N44" s="70">
        <v>7822</v>
      </c>
      <c r="O44" s="70">
        <v>7241</v>
      </c>
      <c r="P44" s="70">
        <v>22200</v>
      </c>
      <c r="Q44" s="70">
        <v>23860</v>
      </c>
      <c r="R44" s="23">
        <f t="shared" si="1"/>
        <v>117299</v>
      </c>
      <c r="S44" s="9"/>
      <c r="T44" s="79" t="e">
        <f t="shared" si="2"/>
        <v>#VALUE!</v>
      </c>
    </row>
    <row r="45" spans="1:20" ht="21" customHeight="1">
      <c r="A45" s="475"/>
      <c r="B45" s="629" t="s">
        <v>184</v>
      </c>
      <c r="C45" s="8" t="s">
        <v>0</v>
      </c>
      <c r="D45" s="69">
        <v>871</v>
      </c>
      <c r="E45" s="69">
        <v>227</v>
      </c>
      <c r="F45" s="69">
        <v>227</v>
      </c>
      <c r="G45" s="69">
        <v>227</v>
      </c>
      <c r="H45" s="69">
        <v>0</v>
      </c>
      <c r="I45" s="69">
        <v>0</v>
      </c>
      <c r="J45" s="69">
        <v>53</v>
      </c>
      <c r="K45" s="69">
        <v>2</v>
      </c>
      <c r="L45" s="69">
        <v>14</v>
      </c>
      <c r="M45" s="69">
        <v>27</v>
      </c>
      <c r="N45" s="69">
        <v>0</v>
      </c>
      <c r="O45" s="69">
        <v>0</v>
      </c>
      <c r="P45" s="69">
        <v>84</v>
      </c>
      <c r="Q45" s="69">
        <v>10</v>
      </c>
      <c r="R45" s="18">
        <f t="shared" si="1"/>
        <v>871</v>
      </c>
      <c r="S45" s="9"/>
      <c r="T45" s="79">
        <f t="shared" si="2"/>
        <v>0</v>
      </c>
    </row>
    <row r="46" spans="1:20" ht="21" customHeight="1">
      <c r="A46" s="475"/>
      <c r="B46" s="630"/>
      <c r="C46" s="10" t="s">
        <v>14</v>
      </c>
      <c r="D46" s="70" t="s">
        <v>270</v>
      </c>
      <c r="E46" s="70"/>
      <c r="F46" s="70"/>
      <c r="G46" s="70"/>
      <c r="H46" s="70"/>
      <c r="I46" s="70"/>
      <c r="J46" s="70"/>
      <c r="K46" s="70"/>
      <c r="L46" s="70"/>
      <c r="M46" s="70">
        <v>2</v>
      </c>
      <c r="N46" s="70"/>
      <c r="O46" s="70">
        <v>1</v>
      </c>
      <c r="P46" s="70">
        <v>342</v>
      </c>
      <c r="Q46" s="70">
        <v>16</v>
      </c>
      <c r="R46" s="23">
        <f t="shared" si="1"/>
        <v>361</v>
      </c>
      <c r="S46" s="9"/>
      <c r="T46" s="79" t="e">
        <f t="shared" si="2"/>
        <v>#VALUE!</v>
      </c>
    </row>
    <row r="47" spans="1:20" ht="21" customHeight="1">
      <c r="A47" s="473"/>
      <c r="B47" s="629" t="s">
        <v>185</v>
      </c>
      <c r="C47" s="8" t="s">
        <v>0</v>
      </c>
      <c r="D47" s="69">
        <v>25994</v>
      </c>
      <c r="E47" s="69">
        <v>1523</v>
      </c>
      <c r="F47" s="69">
        <v>1544</v>
      </c>
      <c r="G47" s="69">
        <v>2023</v>
      </c>
      <c r="H47" s="69">
        <v>2285</v>
      </c>
      <c r="I47" s="69">
        <v>2346</v>
      </c>
      <c r="J47" s="69">
        <v>1751</v>
      </c>
      <c r="K47" s="69">
        <v>1758</v>
      </c>
      <c r="L47" s="69">
        <v>2023</v>
      </c>
      <c r="M47" s="69">
        <v>1545</v>
      </c>
      <c r="N47" s="69">
        <v>1028</v>
      </c>
      <c r="O47" s="69">
        <v>407</v>
      </c>
      <c r="P47" s="69">
        <v>2041</v>
      </c>
      <c r="Q47" s="69">
        <v>5720</v>
      </c>
      <c r="R47" s="18">
        <f t="shared" si="1"/>
        <v>25994</v>
      </c>
      <c r="S47" s="9"/>
      <c r="T47" s="79">
        <f t="shared" si="2"/>
        <v>0</v>
      </c>
    </row>
    <row r="48" spans="1:20" ht="21" customHeight="1">
      <c r="A48" s="473"/>
      <c r="B48" s="630"/>
      <c r="C48" s="10" t="s">
        <v>14</v>
      </c>
      <c r="D48" s="70" t="s">
        <v>270</v>
      </c>
      <c r="E48" s="70"/>
      <c r="F48" s="70">
        <v>123</v>
      </c>
      <c r="G48" s="70">
        <v>1462</v>
      </c>
      <c r="H48" s="70">
        <v>1661</v>
      </c>
      <c r="I48" s="70">
        <v>2987</v>
      </c>
      <c r="J48" s="70">
        <v>791</v>
      </c>
      <c r="K48" s="70">
        <v>3361</v>
      </c>
      <c r="L48" s="70">
        <v>2042</v>
      </c>
      <c r="M48" s="70">
        <v>729</v>
      </c>
      <c r="N48" s="70">
        <v>1523</v>
      </c>
      <c r="O48" s="70">
        <v>999</v>
      </c>
      <c r="P48" s="70">
        <v>1241</v>
      </c>
      <c r="Q48" s="70">
        <v>3412</v>
      </c>
      <c r="R48" s="23">
        <f t="shared" si="1"/>
        <v>20331</v>
      </c>
      <c r="S48" s="9"/>
      <c r="T48" s="79" t="e">
        <f t="shared" si="2"/>
        <v>#VALUE!</v>
      </c>
    </row>
    <row r="49" spans="1:20" ht="21" customHeight="1">
      <c r="A49" s="473"/>
      <c r="B49" s="466" t="s">
        <v>39</v>
      </c>
      <c r="C49" s="8" t="s">
        <v>0</v>
      </c>
      <c r="D49" s="69">
        <v>2320</v>
      </c>
      <c r="E49" s="69">
        <v>102</v>
      </c>
      <c r="F49" s="69">
        <v>103</v>
      </c>
      <c r="G49" s="69">
        <v>103</v>
      </c>
      <c r="H49" s="69">
        <v>48</v>
      </c>
      <c r="I49" s="69">
        <v>39</v>
      </c>
      <c r="J49" s="69">
        <v>1</v>
      </c>
      <c r="K49" s="69">
        <v>171</v>
      </c>
      <c r="L49" s="69">
        <v>152</v>
      </c>
      <c r="M49" s="69">
        <v>175</v>
      </c>
      <c r="N49" s="69">
        <v>175</v>
      </c>
      <c r="O49" s="69">
        <v>206</v>
      </c>
      <c r="P49" s="69">
        <v>235</v>
      </c>
      <c r="Q49" s="69">
        <v>810</v>
      </c>
      <c r="R49" s="18">
        <f t="shared" si="1"/>
        <v>2320</v>
      </c>
      <c r="S49" s="9"/>
      <c r="T49" s="79">
        <f t="shared" si="2"/>
        <v>0</v>
      </c>
    </row>
    <row r="50" spans="1:20" ht="21" customHeight="1">
      <c r="A50" s="473"/>
      <c r="B50" s="466"/>
      <c r="C50" s="10" t="s">
        <v>14</v>
      </c>
      <c r="D50" s="70" t="s">
        <v>270</v>
      </c>
      <c r="E50" s="70"/>
      <c r="F50" s="70">
        <v>11</v>
      </c>
      <c r="G50" s="70">
        <v>10</v>
      </c>
      <c r="H50" s="70">
        <v>341</v>
      </c>
      <c r="I50" s="70">
        <v>156</v>
      </c>
      <c r="J50" s="70">
        <v>279</v>
      </c>
      <c r="K50" s="70">
        <v>-108</v>
      </c>
      <c r="L50" s="70">
        <v>1</v>
      </c>
      <c r="M50" s="70">
        <v>72</v>
      </c>
      <c r="N50" s="70">
        <v>80</v>
      </c>
      <c r="O50" s="70">
        <v>48</v>
      </c>
      <c r="P50" s="70">
        <v>224</v>
      </c>
      <c r="Q50" s="70">
        <v>467</v>
      </c>
      <c r="R50" s="23">
        <f t="shared" si="1"/>
        <v>1581</v>
      </c>
      <c r="S50" s="9"/>
      <c r="T50" s="79" t="e">
        <f t="shared" si="2"/>
        <v>#VALUE!</v>
      </c>
    </row>
    <row r="51" spans="1:20" ht="21" customHeight="1">
      <c r="A51" s="475"/>
      <c r="B51" s="466" t="s">
        <v>51</v>
      </c>
      <c r="C51" s="8" t="s">
        <v>0</v>
      </c>
      <c r="D51" s="69">
        <v>102260</v>
      </c>
      <c r="E51" s="69">
        <v>8522</v>
      </c>
      <c r="F51" s="69">
        <v>8522</v>
      </c>
      <c r="G51" s="69">
        <v>8522</v>
      </c>
      <c r="H51" s="69">
        <v>8522</v>
      </c>
      <c r="I51" s="69">
        <v>8522</v>
      </c>
      <c r="J51" s="69">
        <v>8522</v>
      </c>
      <c r="K51" s="69">
        <v>8522</v>
      </c>
      <c r="L51" s="69">
        <v>8522</v>
      </c>
      <c r="M51" s="69">
        <v>8521</v>
      </c>
      <c r="N51" s="69">
        <v>8521</v>
      </c>
      <c r="O51" s="69">
        <v>8521</v>
      </c>
      <c r="P51" s="69">
        <v>8521</v>
      </c>
      <c r="Q51" s="69">
        <v>0</v>
      </c>
      <c r="R51" s="18">
        <f t="shared" si="1"/>
        <v>102260</v>
      </c>
      <c r="S51" s="9"/>
      <c r="T51" s="79">
        <f>D51-R51</f>
        <v>0</v>
      </c>
    </row>
    <row r="52" spans="1:20" ht="21" customHeight="1">
      <c r="A52" s="472"/>
      <c r="B52" s="466"/>
      <c r="C52" s="10" t="s">
        <v>14</v>
      </c>
      <c r="D52" s="70" t="s">
        <v>270</v>
      </c>
      <c r="E52" s="70"/>
      <c r="F52" s="70"/>
      <c r="G52" s="70">
        <v>15839</v>
      </c>
      <c r="H52" s="70">
        <v>9721</v>
      </c>
      <c r="I52" s="70">
        <v>8244</v>
      </c>
      <c r="J52" s="70">
        <v>886</v>
      </c>
      <c r="K52" s="70">
        <v>10</v>
      </c>
      <c r="L52" s="70">
        <v>24064</v>
      </c>
      <c r="M52" s="70">
        <v>1615</v>
      </c>
      <c r="N52" s="70">
        <v>16301</v>
      </c>
      <c r="O52" s="70">
        <v>8520</v>
      </c>
      <c r="P52" s="70">
        <v>610</v>
      </c>
      <c r="Q52" s="70">
        <v>16429</v>
      </c>
      <c r="R52" s="23">
        <f t="shared" si="1"/>
        <v>102239</v>
      </c>
      <c r="S52" s="9"/>
      <c r="T52" s="79" t="e">
        <f>D52-R52</f>
        <v>#VALUE!</v>
      </c>
    </row>
    <row r="53" spans="1:20" ht="21" customHeight="1">
      <c r="A53" s="454" t="s">
        <v>28</v>
      </c>
      <c r="B53" s="455"/>
      <c r="C53" s="8" t="s">
        <v>0</v>
      </c>
      <c r="D53" s="18">
        <f aca="true" t="shared" si="4" ref="D53:Q54">SUM(D7,D25)</f>
        <v>2062379</v>
      </c>
      <c r="E53" s="18">
        <f t="shared" si="4"/>
        <v>97617</v>
      </c>
      <c r="F53" s="18">
        <f t="shared" si="4"/>
        <v>258914</v>
      </c>
      <c r="G53" s="18">
        <f t="shared" si="4"/>
        <v>225662</v>
      </c>
      <c r="H53" s="18">
        <f t="shared" si="4"/>
        <v>126704</v>
      </c>
      <c r="I53" s="18">
        <f t="shared" si="4"/>
        <v>115451</v>
      </c>
      <c r="J53" s="18">
        <f t="shared" si="4"/>
        <v>117471</v>
      </c>
      <c r="K53" s="18">
        <f t="shared" si="4"/>
        <v>131246</v>
      </c>
      <c r="L53" s="18">
        <f t="shared" si="4"/>
        <v>124088</v>
      </c>
      <c r="M53" s="18">
        <f t="shared" si="4"/>
        <v>145954</v>
      </c>
      <c r="N53" s="18">
        <f t="shared" si="4"/>
        <v>120971</v>
      </c>
      <c r="O53" s="18">
        <f t="shared" si="4"/>
        <v>115035</v>
      </c>
      <c r="P53" s="18">
        <f t="shared" si="4"/>
        <v>171769</v>
      </c>
      <c r="Q53" s="18">
        <f t="shared" si="4"/>
        <v>311497</v>
      </c>
      <c r="R53" s="18">
        <f t="shared" si="1"/>
        <v>2062379</v>
      </c>
      <c r="S53" s="9"/>
      <c r="T53" s="79">
        <f>D53-R53</f>
        <v>0</v>
      </c>
    </row>
    <row r="54" spans="1:20" ht="21" customHeight="1">
      <c r="A54" s="456"/>
      <c r="B54" s="457"/>
      <c r="C54" s="12" t="s">
        <v>14</v>
      </c>
      <c r="D54" s="25" t="s">
        <v>270</v>
      </c>
      <c r="E54" s="25">
        <f t="shared" si="4"/>
        <v>3199</v>
      </c>
      <c r="F54" s="25">
        <f t="shared" si="4"/>
        <v>135717</v>
      </c>
      <c r="G54" s="25">
        <f t="shared" si="4"/>
        <v>108164</v>
      </c>
      <c r="H54" s="25">
        <f t="shared" si="4"/>
        <v>140765</v>
      </c>
      <c r="I54" s="25">
        <f t="shared" si="4"/>
        <v>120894</v>
      </c>
      <c r="J54" s="25">
        <f t="shared" si="4"/>
        <v>105997</v>
      </c>
      <c r="K54" s="25">
        <f t="shared" si="4"/>
        <v>124167</v>
      </c>
      <c r="L54" s="25">
        <f t="shared" si="4"/>
        <v>127685</v>
      </c>
      <c r="M54" s="25">
        <f t="shared" si="4"/>
        <v>121145</v>
      </c>
      <c r="N54" s="25">
        <f t="shared" si="4"/>
        <v>128581</v>
      </c>
      <c r="O54" s="25">
        <f t="shared" si="4"/>
        <v>112570</v>
      </c>
      <c r="P54" s="25">
        <f t="shared" si="4"/>
        <v>187742</v>
      </c>
      <c r="Q54" s="25">
        <f t="shared" si="4"/>
        <v>442840</v>
      </c>
      <c r="R54" s="25">
        <f t="shared" si="1"/>
        <v>1859466</v>
      </c>
      <c r="S54" s="9"/>
      <c r="T54" s="79" t="e">
        <f>D54-R54</f>
        <v>#VALUE!</v>
      </c>
    </row>
    <row r="55" spans="1:18" ht="13.5">
      <c r="A55" s="306" t="s">
        <v>16</v>
      </c>
      <c r="B55" s="307"/>
      <c r="C55" s="312" t="s">
        <v>406</v>
      </c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4"/>
    </row>
    <row r="56" spans="1:18" ht="13.5">
      <c r="A56" s="308"/>
      <c r="B56" s="309"/>
      <c r="C56" s="315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7"/>
    </row>
    <row r="57" spans="1:18" ht="13.5">
      <c r="A57" s="308"/>
      <c r="B57" s="309"/>
      <c r="C57" s="315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7"/>
    </row>
    <row r="58" spans="1:18" ht="13.5">
      <c r="A58" s="308"/>
      <c r="B58" s="309"/>
      <c r="C58" s="315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7"/>
    </row>
    <row r="59" spans="1:18" ht="13.5">
      <c r="A59" s="308"/>
      <c r="B59" s="309"/>
      <c r="C59" s="318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20"/>
    </row>
    <row r="60" spans="1:18" ht="13.5">
      <c r="A60" s="308"/>
      <c r="B60" s="309"/>
      <c r="C60" s="321" t="s">
        <v>407</v>
      </c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</row>
    <row r="61" spans="1:18" ht="13.5">
      <c r="A61" s="308"/>
      <c r="B61" s="309"/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</row>
    <row r="62" spans="1:18" ht="13.5">
      <c r="A62" s="308"/>
      <c r="B62" s="309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</row>
    <row r="63" spans="1:18" ht="13.5">
      <c r="A63" s="308"/>
      <c r="B63" s="309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</row>
    <row r="64" spans="1:18" ht="13.5">
      <c r="A64" s="310"/>
      <c r="B64" s="31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</row>
  </sheetData>
  <sheetProtection/>
  <mergeCells count="60">
    <mergeCell ref="A55:B64"/>
    <mergeCell ref="C55:R59"/>
    <mergeCell ref="C60:R64"/>
    <mergeCell ref="A5:B6"/>
    <mergeCell ref="A7:B8"/>
    <mergeCell ref="A9:A10"/>
    <mergeCell ref="B9:B10"/>
    <mergeCell ref="A11:A12"/>
    <mergeCell ref="B11:B12"/>
    <mergeCell ref="A19:A20"/>
    <mergeCell ref="A1:R1"/>
    <mergeCell ref="A3:B4"/>
    <mergeCell ref="C3:C4"/>
    <mergeCell ref="D3:D4"/>
    <mergeCell ref="E3:G3"/>
    <mergeCell ref="H3:J3"/>
    <mergeCell ref="K3:M3"/>
    <mergeCell ref="N3:Q3"/>
    <mergeCell ref="R3:R4"/>
    <mergeCell ref="Q2:R2"/>
    <mergeCell ref="A27:A28"/>
    <mergeCell ref="B27:B28"/>
    <mergeCell ref="A29:A30"/>
    <mergeCell ref="A2:B2"/>
    <mergeCell ref="B13:B14"/>
    <mergeCell ref="A15:A16"/>
    <mergeCell ref="B15:B16"/>
    <mergeCell ref="A17:A18"/>
    <mergeCell ref="B17:B18"/>
    <mergeCell ref="A13:A14"/>
    <mergeCell ref="B35:B36"/>
    <mergeCell ref="A49:A50"/>
    <mergeCell ref="A37:A38"/>
    <mergeCell ref="B19:B20"/>
    <mergeCell ref="A21:A22"/>
    <mergeCell ref="B21:B22"/>
    <mergeCell ref="A23:A24"/>
    <mergeCell ref="B23:B24"/>
    <mergeCell ref="A41:A42"/>
    <mergeCell ref="A25:B26"/>
    <mergeCell ref="A43:A44"/>
    <mergeCell ref="B43:B44"/>
    <mergeCell ref="A51:A52"/>
    <mergeCell ref="B29:B30"/>
    <mergeCell ref="A31:A32"/>
    <mergeCell ref="B31:B32"/>
    <mergeCell ref="B51:B52"/>
    <mergeCell ref="A33:A34"/>
    <mergeCell ref="B33:B34"/>
    <mergeCell ref="A35:A36"/>
    <mergeCell ref="B37:B38"/>
    <mergeCell ref="A39:A40"/>
    <mergeCell ref="B39:B40"/>
    <mergeCell ref="A53:B54"/>
    <mergeCell ref="A45:A46"/>
    <mergeCell ref="B45:B46"/>
    <mergeCell ref="A47:A48"/>
    <mergeCell ref="B47:B48"/>
    <mergeCell ref="B41:B42"/>
    <mergeCell ref="B49:B50"/>
  </mergeCells>
  <dataValidations count="1">
    <dataValidation allowBlank="1" showInputMessage="1" showErrorMessage="1" imeMode="off" sqref="D2:Q2 D6:R54"/>
  </dataValidations>
  <printOptions horizontalCentered="1"/>
  <pageMargins left="0.1968503937007874" right="0.1968503937007874" top="0.5905511811023623" bottom="0.3937007874015748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2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73" zoomScaleNormal="85" zoomScaleSheetLayoutView="73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31" sqref="E31:Q46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18.75" customHeight="1">
      <c r="A2" s="624" t="s">
        <v>415</v>
      </c>
      <c r="B2" s="624"/>
      <c r="C2" s="258" t="s">
        <v>256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592" t="s">
        <v>13</v>
      </c>
      <c r="R2" s="592"/>
      <c r="S2" s="28"/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9" ht="12" customHeight="1" hidden="1">
      <c r="A6" s="485" t="s">
        <v>16</v>
      </c>
      <c r="B6" s="635"/>
      <c r="C6" s="639" t="s">
        <v>29</v>
      </c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1"/>
      <c r="S6" s="9">
        <f aca="true" t="shared" si="0" ref="S6:S30">SUM(E6:Q6)</f>
        <v>0</v>
      </c>
    </row>
    <row r="7" spans="1:19" ht="12" customHeight="1" hidden="1">
      <c r="A7" s="636"/>
      <c r="B7" s="637"/>
      <c r="C7" s="642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4"/>
      <c r="S7" s="9">
        <f t="shared" si="0"/>
        <v>0</v>
      </c>
    </row>
    <row r="8" spans="1:19" ht="12" customHeight="1" hidden="1">
      <c r="A8" s="636"/>
      <c r="B8" s="637"/>
      <c r="C8" s="642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4"/>
      <c r="S8" s="9">
        <f t="shared" si="0"/>
        <v>0</v>
      </c>
    </row>
    <row r="9" spans="1:19" ht="12" customHeight="1" hidden="1">
      <c r="A9" s="636"/>
      <c r="B9" s="637"/>
      <c r="C9" s="642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4"/>
      <c r="S9" s="9">
        <f t="shared" si="0"/>
        <v>0</v>
      </c>
    </row>
    <row r="10" spans="1:19" ht="12" customHeight="1" hidden="1">
      <c r="A10" s="636"/>
      <c r="B10" s="637"/>
      <c r="C10" s="645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7"/>
      <c r="S10" s="9">
        <f t="shared" si="0"/>
        <v>0</v>
      </c>
    </row>
    <row r="11" spans="1:19" ht="12" customHeight="1" hidden="1">
      <c r="A11" s="636"/>
      <c r="B11" s="637"/>
      <c r="C11" s="639" t="s">
        <v>30</v>
      </c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1"/>
      <c r="S11" s="9">
        <f t="shared" si="0"/>
        <v>0</v>
      </c>
    </row>
    <row r="12" spans="1:19" ht="12" customHeight="1" hidden="1">
      <c r="A12" s="636"/>
      <c r="B12" s="637"/>
      <c r="C12" s="642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4"/>
      <c r="S12" s="9">
        <f t="shared" si="0"/>
        <v>0</v>
      </c>
    </row>
    <row r="13" spans="1:19" ht="12" customHeight="1" hidden="1">
      <c r="A13" s="636"/>
      <c r="B13" s="637"/>
      <c r="C13" s="642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4"/>
      <c r="S13" s="9">
        <f t="shared" si="0"/>
        <v>0</v>
      </c>
    </row>
    <row r="14" spans="1:19" ht="12" customHeight="1" hidden="1">
      <c r="A14" s="636"/>
      <c r="B14" s="637"/>
      <c r="C14" s="642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4"/>
      <c r="S14" s="9">
        <f t="shared" si="0"/>
        <v>0</v>
      </c>
    </row>
    <row r="15" spans="1:19" ht="12" customHeight="1" hidden="1">
      <c r="A15" s="636"/>
      <c r="B15" s="637"/>
      <c r="C15" s="645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7"/>
      <c r="S15" s="9">
        <f t="shared" si="0"/>
        <v>0</v>
      </c>
    </row>
    <row r="16" spans="1:19" ht="12" customHeight="1" hidden="1">
      <c r="A16" s="636"/>
      <c r="B16" s="637"/>
      <c r="C16" s="639" t="s">
        <v>31</v>
      </c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1"/>
      <c r="S16" s="9">
        <f t="shared" si="0"/>
        <v>0</v>
      </c>
    </row>
    <row r="17" spans="1:19" ht="12" customHeight="1" hidden="1">
      <c r="A17" s="636"/>
      <c r="B17" s="637"/>
      <c r="C17" s="642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4"/>
      <c r="S17" s="9">
        <f t="shared" si="0"/>
        <v>0</v>
      </c>
    </row>
    <row r="18" spans="1:19" ht="12" customHeight="1" hidden="1">
      <c r="A18" s="636"/>
      <c r="B18" s="637"/>
      <c r="C18" s="642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4"/>
      <c r="S18" s="9">
        <f t="shared" si="0"/>
        <v>0</v>
      </c>
    </row>
    <row r="19" spans="1:19" ht="12" customHeight="1" hidden="1">
      <c r="A19" s="636"/>
      <c r="B19" s="637"/>
      <c r="C19" s="642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4"/>
      <c r="S19" s="9">
        <f t="shared" si="0"/>
        <v>0</v>
      </c>
    </row>
    <row r="20" spans="1:19" ht="12" customHeight="1" hidden="1">
      <c r="A20" s="636"/>
      <c r="B20" s="637"/>
      <c r="C20" s="645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7"/>
      <c r="S20" s="9">
        <f t="shared" si="0"/>
        <v>0</v>
      </c>
    </row>
    <row r="21" spans="1:19" ht="12" customHeight="1" hidden="1">
      <c r="A21" s="636"/>
      <c r="B21" s="637"/>
      <c r="C21" s="639" t="s">
        <v>32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1"/>
      <c r="S21" s="9">
        <f t="shared" si="0"/>
        <v>0</v>
      </c>
    </row>
    <row r="22" spans="1:19" ht="12" customHeight="1" hidden="1">
      <c r="A22" s="636"/>
      <c r="B22" s="637"/>
      <c r="C22" s="642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4"/>
      <c r="S22" s="9">
        <f t="shared" si="0"/>
        <v>0</v>
      </c>
    </row>
    <row r="23" spans="1:19" ht="12" customHeight="1" hidden="1">
      <c r="A23" s="636"/>
      <c r="B23" s="637"/>
      <c r="C23" s="642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4"/>
      <c r="S23" s="9">
        <f t="shared" si="0"/>
        <v>0</v>
      </c>
    </row>
    <row r="24" spans="1:19" ht="12" customHeight="1" hidden="1">
      <c r="A24" s="636"/>
      <c r="B24" s="637"/>
      <c r="C24" s="642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4"/>
      <c r="S24" s="9">
        <f t="shared" si="0"/>
        <v>0</v>
      </c>
    </row>
    <row r="25" spans="1:19" ht="12" customHeight="1" hidden="1">
      <c r="A25" s="636"/>
      <c r="B25" s="637"/>
      <c r="C25" s="645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7"/>
      <c r="S25" s="9">
        <f t="shared" si="0"/>
        <v>0</v>
      </c>
    </row>
    <row r="26" spans="1:19" ht="12" customHeight="1" hidden="1">
      <c r="A26" s="636"/>
      <c r="B26" s="637"/>
      <c r="C26" s="648" t="s">
        <v>33</v>
      </c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9">
        <f t="shared" si="0"/>
        <v>0</v>
      </c>
    </row>
    <row r="27" spans="1:19" ht="12" customHeight="1" hidden="1">
      <c r="A27" s="636"/>
      <c r="B27" s="637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9">
        <f t="shared" si="0"/>
        <v>0</v>
      </c>
    </row>
    <row r="28" spans="1:19" ht="12" customHeight="1" hidden="1">
      <c r="A28" s="636"/>
      <c r="B28" s="637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9">
        <f t="shared" si="0"/>
        <v>0</v>
      </c>
    </row>
    <row r="29" spans="1:19" ht="12" customHeight="1" hidden="1">
      <c r="A29" s="636"/>
      <c r="B29" s="637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9">
        <f t="shared" si="0"/>
        <v>0</v>
      </c>
    </row>
    <row r="30" spans="1:19" ht="12" customHeight="1" hidden="1">
      <c r="A30" s="487"/>
      <c r="B30" s="63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9">
        <f t="shared" si="0"/>
        <v>0</v>
      </c>
    </row>
    <row r="31" spans="1:19" ht="20.25" customHeight="1">
      <c r="A31" s="469" t="s">
        <v>251</v>
      </c>
      <c r="B31" s="482"/>
      <c r="C31" s="25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9"/>
    </row>
    <row r="32" spans="1:19" ht="20.25" customHeight="1">
      <c r="A32" s="483"/>
      <c r="B32" s="484"/>
      <c r="C32" s="26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6"/>
      <c r="S32" s="9"/>
    </row>
    <row r="33" spans="1:20" ht="21" customHeight="1">
      <c r="A33" s="574" t="s">
        <v>149</v>
      </c>
      <c r="B33" s="474"/>
      <c r="C33" s="8" t="s">
        <v>0</v>
      </c>
      <c r="D33" s="18">
        <f>SUM(D35,D37,D39)</f>
        <v>43015</v>
      </c>
      <c r="E33" s="18">
        <f aca="true" t="shared" si="1" ref="E33:Q34">SUM(E35,E37,E39)</f>
        <v>17</v>
      </c>
      <c r="F33" s="18">
        <f t="shared" si="1"/>
        <v>1732</v>
      </c>
      <c r="G33" s="18">
        <f t="shared" si="1"/>
        <v>1680</v>
      </c>
      <c r="H33" s="18">
        <f t="shared" si="1"/>
        <v>3065</v>
      </c>
      <c r="I33" s="18">
        <f t="shared" si="1"/>
        <v>2752</v>
      </c>
      <c r="J33" s="18">
        <f t="shared" si="1"/>
        <v>5944</v>
      </c>
      <c r="K33" s="18">
        <f t="shared" si="1"/>
        <v>5925</v>
      </c>
      <c r="L33" s="18">
        <f t="shared" si="1"/>
        <v>5963</v>
      </c>
      <c r="M33" s="18">
        <f t="shared" si="1"/>
        <v>2959</v>
      </c>
      <c r="N33" s="18">
        <f t="shared" si="1"/>
        <v>1908</v>
      </c>
      <c r="O33" s="18">
        <f t="shared" si="1"/>
        <v>1640</v>
      </c>
      <c r="P33" s="18">
        <f t="shared" si="1"/>
        <v>4286</v>
      </c>
      <c r="Q33" s="18">
        <f t="shared" si="1"/>
        <v>5144</v>
      </c>
      <c r="R33" s="18">
        <f aca="true" t="shared" si="2" ref="R33:R46">SUM(E33:Q33)</f>
        <v>43015</v>
      </c>
      <c r="S33" s="9"/>
      <c r="T33" s="79">
        <f aca="true" t="shared" si="3" ref="T33:T46">D33-R33</f>
        <v>0</v>
      </c>
    </row>
    <row r="34" spans="1:20" ht="21" customHeight="1">
      <c r="A34" s="633"/>
      <c r="B34" s="474"/>
      <c r="C34" s="10" t="s">
        <v>14</v>
      </c>
      <c r="D34" s="23" t="s">
        <v>270</v>
      </c>
      <c r="E34" s="23">
        <f t="shared" si="1"/>
        <v>0</v>
      </c>
      <c r="F34" s="23">
        <f t="shared" si="1"/>
        <v>1044</v>
      </c>
      <c r="G34" s="23">
        <f t="shared" si="1"/>
        <v>1936</v>
      </c>
      <c r="H34" s="23">
        <f t="shared" si="1"/>
        <v>1845</v>
      </c>
      <c r="I34" s="23">
        <f t="shared" si="1"/>
        <v>4326</v>
      </c>
      <c r="J34" s="23">
        <f t="shared" si="1"/>
        <v>1458</v>
      </c>
      <c r="K34" s="23">
        <f t="shared" si="1"/>
        <v>1662</v>
      </c>
      <c r="L34" s="23">
        <f t="shared" si="1"/>
        <v>1952</v>
      </c>
      <c r="M34" s="23">
        <f t="shared" si="1"/>
        <v>2268</v>
      </c>
      <c r="N34" s="23">
        <f t="shared" si="1"/>
        <v>3772</v>
      </c>
      <c r="O34" s="23">
        <f t="shared" si="1"/>
        <v>2957</v>
      </c>
      <c r="P34" s="23">
        <f t="shared" si="1"/>
        <v>4525</v>
      </c>
      <c r="Q34" s="23">
        <f t="shared" si="1"/>
        <v>4559</v>
      </c>
      <c r="R34" s="23">
        <f t="shared" si="2"/>
        <v>32304</v>
      </c>
      <c r="S34" s="9"/>
      <c r="T34" s="79" t="e">
        <f t="shared" si="3"/>
        <v>#VALUE!</v>
      </c>
    </row>
    <row r="35" spans="1:20" ht="21" customHeight="1">
      <c r="A35" s="492"/>
      <c r="B35" s="491" t="s">
        <v>27</v>
      </c>
      <c r="C35" s="8" t="s">
        <v>0</v>
      </c>
      <c r="D35" s="69">
        <v>33760</v>
      </c>
      <c r="E35" s="69">
        <v>17</v>
      </c>
      <c r="F35" s="69">
        <v>962</v>
      </c>
      <c r="G35" s="69">
        <v>910</v>
      </c>
      <c r="H35" s="69">
        <v>2295</v>
      </c>
      <c r="I35" s="69">
        <v>1974</v>
      </c>
      <c r="J35" s="69">
        <v>5174</v>
      </c>
      <c r="K35" s="69">
        <v>5155</v>
      </c>
      <c r="L35" s="69">
        <v>5193</v>
      </c>
      <c r="M35" s="69">
        <v>2189</v>
      </c>
      <c r="N35" s="69">
        <v>1134</v>
      </c>
      <c r="O35" s="69">
        <v>870</v>
      </c>
      <c r="P35" s="69">
        <v>3516</v>
      </c>
      <c r="Q35" s="69">
        <v>4371</v>
      </c>
      <c r="R35" s="18">
        <f t="shared" si="2"/>
        <v>33760</v>
      </c>
      <c r="S35" s="9"/>
      <c r="T35" s="79">
        <f t="shared" si="3"/>
        <v>0</v>
      </c>
    </row>
    <row r="36" spans="1:20" ht="21" customHeight="1">
      <c r="A36" s="492"/>
      <c r="B36" s="491"/>
      <c r="C36" s="10" t="s">
        <v>14</v>
      </c>
      <c r="D36" s="70" t="s">
        <v>270</v>
      </c>
      <c r="E36" s="70"/>
      <c r="F36" s="70">
        <v>1041</v>
      </c>
      <c r="G36" s="70">
        <v>1868</v>
      </c>
      <c r="H36" s="70">
        <v>1720</v>
      </c>
      <c r="I36" s="70">
        <v>4094</v>
      </c>
      <c r="J36" s="70">
        <v>969</v>
      </c>
      <c r="K36" s="70">
        <v>848</v>
      </c>
      <c r="L36" s="70">
        <v>1755</v>
      </c>
      <c r="M36" s="70">
        <v>1769</v>
      </c>
      <c r="N36" s="70">
        <v>3458</v>
      </c>
      <c r="O36" s="70">
        <v>2287</v>
      </c>
      <c r="P36" s="70">
        <v>4001</v>
      </c>
      <c r="Q36" s="70">
        <v>3763</v>
      </c>
      <c r="R36" s="23">
        <f t="shared" si="2"/>
        <v>27573</v>
      </c>
      <c r="S36" s="9"/>
      <c r="T36" s="79" t="e">
        <f t="shared" si="3"/>
        <v>#VALUE!</v>
      </c>
    </row>
    <row r="37" spans="1:20" ht="21" customHeight="1">
      <c r="A37" s="493"/>
      <c r="B37" s="491" t="s">
        <v>51</v>
      </c>
      <c r="C37" s="8" t="s">
        <v>0</v>
      </c>
      <c r="D37" s="69">
        <v>9241</v>
      </c>
      <c r="E37" s="69">
        <v>0</v>
      </c>
      <c r="F37" s="69">
        <v>770</v>
      </c>
      <c r="G37" s="69">
        <v>770</v>
      </c>
      <c r="H37" s="69">
        <v>770</v>
      </c>
      <c r="I37" s="69">
        <v>770</v>
      </c>
      <c r="J37" s="69">
        <v>770</v>
      </c>
      <c r="K37" s="69">
        <v>770</v>
      </c>
      <c r="L37" s="69">
        <v>770</v>
      </c>
      <c r="M37" s="69">
        <v>770</v>
      </c>
      <c r="N37" s="69">
        <v>770</v>
      </c>
      <c r="O37" s="69">
        <v>770</v>
      </c>
      <c r="P37" s="69">
        <v>770</v>
      </c>
      <c r="Q37" s="69">
        <v>771</v>
      </c>
      <c r="R37" s="18">
        <f t="shared" si="2"/>
        <v>9241</v>
      </c>
      <c r="S37" s="9"/>
      <c r="T37" s="79">
        <f t="shared" si="3"/>
        <v>0</v>
      </c>
    </row>
    <row r="38" spans="1:20" ht="21" customHeight="1">
      <c r="A38" s="493"/>
      <c r="B38" s="491"/>
      <c r="C38" s="10" t="s">
        <v>14</v>
      </c>
      <c r="D38" s="70" t="s">
        <v>270</v>
      </c>
      <c r="E38" s="70"/>
      <c r="F38" s="70">
        <v>3</v>
      </c>
      <c r="G38" s="70">
        <v>68</v>
      </c>
      <c r="H38" s="70">
        <v>125</v>
      </c>
      <c r="I38" s="70">
        <v>232</v>
      </c>
      <c r="J38" s="70">
        <v>489</v>
      </c>
      <c r="K38" s="70">
        <v>814</v>
      </c>
      <c r="L38" s="70">
        <v>197</v>
      </c>
      <c r="M38" s="70">
        <v>499</v>
      </c>
      <c r="N38" s="70">
        <v>314</v>
      </c>
      <c r="O38" s="70">
        <v>670</v>
      </c>
      <c r="P38" s="70">
        <v>524</v>
      </c>
      <c r="Q38" s="70">
        <v>795</v>
      </c>
      <c r="R38" s="23">
        <f t="shared" si="2"/>
        <v>4730</v>
      </c>
      <c r="S38" s="9"/>
      <c r="T38" s="79" t="e">
        <f t="shared" si="3"/>
        <v>#VALUE!</v>
      </c>
    </row>
    <row r="39" spans="1:20" ht="21" customHeight="1">
      <c r="A39" s="493"/>
      <c r="B39" s="491" t="s">
        <v>88</v>
      </c>
      <c r="C39" s="8" t="s">
        <v>0</v>
      </c>
      <c r="D39" s="69">
        <v>14</v>
      </c>
      <c r="E39" s="69">
        <v>0</v>
      </c>
      <c r="F39" s="69">
        <v>0</v>
      </c>
      <c r="G39" s="69">
        <v>0</v>
      </c>
      <c r="H39" s="69">
        <v>0</v>
      </c>
      <c r="I39" s="69">
        <v>8</v>
      </c>
      <c r="J39" s="69">
        <v>0</v>
      </c>
      <c r="K39" s="69">
        <v>0</v>
      </c>
      <c r="L39" s="69">
        <v>0</v>
      </c>
      <c r="M39" s="69">
        <v>0</v>
      </c>
      <c r="N39" s="69">
        <v>4</v>
      </c>
      <c r="O39" s="69">
        <v>0</v>
      </c>
      <c r="P39" s="69">
        <v>0</v>
      </c>
      <c r="Q39" s="69">
        <v>2</v>
      </c>
      <c r="R39" s="18">
        <f t="shared" si="2"/>
        <v>14</v>
      </c>
      <c r="S39" s="9"/>
      <c r="T39" s="79">
        <f t="shared" si="3"/>
        <v>0</v>
      </c>
    </row>
    <row r="40" spans="1:20" ht="21" customHeight="1">
      <c r="A40" s="494"/>
      <c r="B40" s="491"/>
      <c r="C40" s="10" t="s">
        <v>14</v>
      </c>
      <c r="D40" s="70" t="s">
        <v>270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>
        <v>1</v>
      </c>
      <c r="R40" s="23">
        <f t="shared" si="2"/>
        <v>1</v>
      </c>
      <c r="S40" s="9"/>
      <c r="T40" s="79" t="e">
        <f t="shared" si="3"/>
        <v>#VALUE!</v>
      </c>
    </row>
    <row r="41" spans="1:20" ht="21" customHeight="1">
      <c r="A41" s="574" t="s">
        <v>148</v>
      </c>
      <c r="B41" s="474"/>
      <c r="C41" s="8" t="s">
        <v>0</v>
      </c>
      <c r="D41" s="18">
        <f>SUM(D43)</f>
        <v>5944</v>
      </c>
      <c r="E41" s="18">
        <f aca="true" t="shared" si="4" ref="E41:Q42">SUM(E43)</f>
        <v>0</v>
      </c>
      <c r="F41" s="18">
        <f t="shared" si="4"/>
        <v>172</v>
      </c>
      <c r="G41" s="18">
        <f t="shared" si="4"/>
        <v>163</v>
      </c>
      <c r="H41" s="18">
        <f t="shared" si="4"/>
        <v>0</v>
      </c>
      <c r="I41" s="18">
        <f t="shared" si="4"/>
        <v>922</v>
      </c>
      <c r="J41" s="18">
        <f t="shared" si="4"/>
        <v>165</v>
      </c>
      <c r="K41" s="18">
        <f t="shared" si="4"/>
        <v>180</v>
      </c>
      <c r="L41" s="18">
        <f t="shared" si="4"/>
        <v>25</v>
      </c>
      <c r="M41" s="18">
        <f t="shared" si="4"/>
        <v>646</v>
      </c>
      <c r="N41" s="18">
        <f t="shared" si="4"/>
        <v>1197</v>
      </c>
      <c r="O41" s="18">
        <f t="shared" si="4"/>
        <v>196</v>
      </c>
      <c r="P41" s="18">
        <f t="shared" si="4"/>
        <v>129</v>
      </c>
      <c r="Q41" s="18">
        <f t="shared" si="4"/>
        <v>2149</v>
      </c>
      <c r="R41" s="18">
        <f t="shared" si="2"/>
        <v>5944</v>
      </c>
      <c r="S41" s="9"/>
      <c r="T41" s="79">
        <f t="shared" si="3"/>
        <v>0</v>
      </c>
    </row>
    <row r="42" spans="1:20" ht="21" customHeight="1">
      <c r="A42" s="633"/>
      <c r="B42" s="474"/>
      <c r="C42" s="10" t="s">
        <v>14</v>
      </c>
      <c r="D42" s="23" t="s">
        <v>270</v>
      </c>
      <c r="E42" s="23">
        <f t="shared" si="4"/>
        <v>0</v>
      </c>
      <c r="F42" s="23">
        <f t="shared" si="4"/>
        <v>248</v>
      </c>
      <c r="G42" s="23">
        <f t="shared" si="4"/>
        <v>94</v>
      </c>
      <c r="H42" s="23">
        <f t="shared" si="4"/>
        <v>20</v>
      </c>
      <c r="I42" s="23">
        <f t="shared" si="4"/>
        <v>1261</v>
      </c>
      <c r="J42" s="23">
        <f t="shared" si="4"/>
        <v>151</v>
      </c>
      <c r="K42" s="23">
        <f t="shared" si="4"/>
        <v>147</v>
      </c>
      <c r="L42" s="23">
        <f t="shared" si="4"/>
        <v>8</v>
      </c>
      <c r="M42" s="23">
        <f t="shared" si="4"/>
        <v>0</v>
      </c>
      <c r="N42" s="23">
        <f t="shared" si="4"/>
        <v>23</v>
      </c>
      <c r="O42" s="23">
        <f t="shared" si="4"/>
        <v>0</v>
      </c>
      <c r="P42" s="23">
        <f t="shared" si="4"/>
        <v>1265</v>
      </c>
      <c r="Q42" s="23">
        <f t="shared" si="4"/>
        <v>2267</v>
      </c>
      <c r="R42" s="23">
        <f t="shared" si="2"/>
        <v>5484</v>
      </c>
      <c r="S42" s="9"/>
      <c r="T42" s="79" t="e">
        <f t="shared" si="3"/>
        <v>#VALUE!</v>
      </c>
    </row>
    <row r="43" spans="1:20" ht="21" customHeight="1">
      <c r="A43" s="489"/>
      <c r="B43" s="634" t="s">
        <v>146</v>
      </c>
      <c r="C43" s="8" t="s">
        <v>0</v>
      </c>
      <c r="D43" s="69">
        <v>5944</v>
      </c>
      <c r="E43" s="69">
        <v>0</v>
      </c>
      <c r="F43" s="69">
        <v>172</v>
      </c>
      <c r="G43" s="69">
        <v>163</v>
      </c>
      <c r="H43" s="69">
        <v>0</v>
      </c>
      <c r="I43" s="69">
        <v>922</v>
      </c>
      <c r="J43" s="69">
        <v>165</v>
      </c>
      <c r="K43" s="69">
        <v>180</v>
      </c>
      <c r="L43" s="69">
        <v>25</v>
      </c>
      <c r="M43" s="69">
        <v>646</v>
      </c>
      <c r="N43" s="69">
        <v>1197</v>
      </c>
      <c r="O43" s="69">
        <v>196</v>
      </c>
      <c r="P43" s="69">
        <v>129</v>
      </c>
      <c r="Q43" s="69">
        <v>2149</v>
      </c>
      <c r="R43" s="18">
        <f t="shared" si="2"/>
        <v>5944</v>
      </c>
      <c r="S43" s="9"/>
      <c r="T43" s="79">
        <f t="shared" si="3"/>
        <v>0</v>
      </c>
    </row>
    <row r="44" spans="1:20" ht="21" customHeight="1">
      <c r="A44" s="490"/>
      <c r="B44" s="505"/>
      <c r="C44" s="10" t="s">
        <v>14</v>
      </c>
      <c r="D44" s="70" t="s">
        <v>270</v>
      </c>
      <c r="E44" s="70"/>
      <c r="F44" s="70">
        <v>248</v>
      </c>
      <c r="G44" s="70">
        <v>94</v>
      </c>
      <c r="H44" s="70">
        <v>20</v>
      </c>
      <c r="I44" s="70">
        <v>1261</v>
      </c>
      <c r="J44" s="70">
        <v>151</v>
      </c>
      <c r="K44" s="70">
        <v>147</v>
      </c>
      <c r="L44" s="70">
        <v>8</v>
      </c>
      <c r="M44" s="70"/>
      <c r="N44" s="70">
        <v>23</v>
      </c>
      <c r="O44" s="70"/>
      <c r="P44" s="70">
        <v>1265</v>
      </c>
      <c r="Q44" s="70">
        <v>2267</v>
      </c>
      <c r="R44" s="23">
        <f t="shared" si="2"/>
        <v>5484</v>
      </c>
      <c r="S44" s="9"/>
      <c r="T44" s="79" t="e">
        <f t="shared" si="3"/>
        <v>#VALUE!</v>
      </c>
    </row>
    <row r="45" spans="1:20" ht="21" customHeight="1">
      <c r="A45" s="485" t="s">
        <v>28</v>
      </c>
      <c r="B45" s="486"/>
      <c r="C45" s="8" t="s">
        <v>0</v>
      </c>
      <c r="D45" s="18">
        <f>SUM(D33,D41)</f>
        <v>48959</v>
      </c>
      <c r="E45" s="18">
        <f aca="true" t="shared" si="5" ref="E45:Q46">SUM(E33,E41)</f>
        <v>17</v>
      </c>
      <c r="F45" s="18">
        <f t="shared" si="5"/>
        <v>1904</v>
      </c>
      <c r="G45" s="18">
        <f t="shared" si="5"/>
        <v>1843</v>
      </c>
      <c r="H45" s="18">
        <f t="shared" si="5"/>
        <v>3065</v>
      </c>
      <c r="I45" s="18">
        <f t="shared" si="5"/>
        <v>3674</v>
      </c>
      <c r="J45" s="18">
        <f t="shared" si="5"/>
        <v>6109</v>
      </c>
      <c r="K45" s="18">
        <f t="shared" si="5"/>
        <v>6105</v>
      </c>
      <c r="L45" s="18">
        <f t="shared" si="5"/>
        <v>5988</v>
      </c>
      <c r="M45" s="18">
        <f t="shared" si="5"/>
        <v>3605</v>
      </c>
      <c r="N45" s="18">
        <f t="shared" si="5"/>
        <v>3105</v>
      </c>
      <c r="O45" s="18">
        <f t="shared" si="5"/>
        <v>1836</v>
      </c>
      <c r="P45" s="18">
        <f t="shared" si="5"/>
        <v>4415</v>
      </c>
      <c r="Q45" s="18">
        <f t="shared" si="5"/>
        <v>7293</v>
      </c>
      <c r="R45" s="18">
        <f t="shared" si="2"/>
        <v>48959</v>
      </c>
      <c r="S45" s="9"/>
      <c r="T45" s="79">
        <f t="shared" si="3"/>
        <v>0</v>
      </c>
    </row>
    <row r="46" spans="1:20" ht="21" customHeight="1">
      <c r="A46" s="487"/>
      <c r="B46" s="488"/>
      <c r="C46" s="12" t="s">
        <v>14</v>
      </c>
      <c r="D46" s="25" t="s">
        <v>270</v>
      </c>
      <c r="E46" s="25">
        <f t="shared" si="5"/>
        <v>0</v>
      </c>
      <c r="F46" s="25">
        <f t="shared" si="5"/>
        <v>1292</v>
      </c>
      <c r="G46" s="25">
        <f t="shared" si="5"/>
        <v>2030</v>
      </c>
      <c r="H46" s="25">
        <f t="shared" si="5"/>
        <v>1865</v>
      </c>
      <c r="I46" s="25">
        <f t="shared" si="5"/>
        <v>5587</v>
      </c>
      <c r="J46" s="25">
        <f t="shared" si="5"/>
        <v>1609</v>
      </c>
      <c r="K46" s="25">
        <f t="shared" si="5"/>
        <v>1809</v>
      </c>
      <c r="L46" s="25">
        <f t="shared" si="5"/>
        <v>1960</v>
      </c>
      <c r="M46" s="25">
        <f t="shared" si="5"/>
        <v>2268</v>
      </c>
      <c r="N46" s="25">
        <f t="shared" si="5"/>
        <v>3795</v>
      </c>
      <c r="O46" s="25">
        <f t="shared" si="5"/>
        <v>2957</v>
      </c>
      <c r="P46" s="25">
        <f t="shared" si="5"/>
        <v>5790</v>
      </c>
      <c r="Q46" s="25">
        <f t="shared" si="5"/>
        <v>6826</v>
      </c>
      <c r="R46" s="25">
        <f t="shared" si="2"/>
        <v>37788</v>
      </c>
      <c r="S46" s="9"/>
      <c r="T46" s="79" t="e">
        <f t="shared" si="3"/>
        <v>#VALUE!</v>
      </c>
    </row>
    <row r="47" spans="1:18" ht="13.5">
      <c r="A47" s="306" t="s">
        <v>16</v>
      </c>
      <c r="B47" s="307"/>
      <c r="C47" s="312" t="s">
        <v>406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4"/>
    </row>
    <row r="48" spans="1:18" ht="13.5">
      <c r="A48" s="308"/>
      <c r="B48" s="309"/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7"/>
    </row>
    <row r="49" spans="1:18" ht="13.5">
      <c r="A49" s="308"/>
      <c r="B49" s="309"/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7"/>
    </row>
    <row r="50" spans="1:18" ht="13.5">
      <c r="A50" s="308"/>
      <c r="B50" s="309"/>
      <c r="C50" s="315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7"/>
    </row>
    <row r="51" spans="1:18" ht="13.5">
      <c r="A51" s="308"/>
      <c r="B51" s="309"/>
      <c r="C51" s="318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20"/>
    </row>
    <row r="52" spans="1:18" ht="13.5">
      <c r="A52" s="308"/>
      <c r="B52" s="309"/>
      <c r="C52" s="321" t="s">
        <v>407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</row>
    <row r="53" spans="1:18" ht="13.5">
      <c r="A53" s="308"/>
      <c r="B53" s="309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</row>
    <row r="54" spans="1:18" ht="13.5">
      <c r="A54" s="308"/>
      <c r="B54" s="309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</row>
    <row r="55" spans="1:18" ht="13.5">
      <c r="A55" s="308"/>
      <c r="B55" s="309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</row>
    <row r="56" spans="1:18" ht="13.5">
      <c r="A56" s="310"/>
      <c r="B56" s="31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</row>
  </sheetData>
  <sheetProtection/>
  <mergeCells count="45">
    <mergeCell ref="Q2:R2"/>
    <mergeCell ref="A1:R1"/>
    <mergeCell ref="A3:B5"/>
    <mergeCell ref="C3:C5"/>
    <mergeCell ref="D3:D5"/>
    <mergeCell ref="E3:G3"/>
    <mergeCell ref="H3:J3"/>
    <mergeCell ref="K3:M3"/>
    <mergeCell ref="N3:Q3"/>
    <mergeCell ref="R3:R5"/>
    <mergeCell ref="O4:O5"/>
    <mergeCell ref="P4:P5"/>
    <mergeCell ref="E4:E5"/>
    <mergeCell ref="F4:F5"/>
    <mergeCell ref="G4:G5"/>
    <mergeCell ref="H4:H5"/>
    <mergeCell ref="I4:I5"/>
    <mergeCell ref="J4:J5"/>
    <mergeCell ref="C6:R10"/>
    <mergeCell ref="C11:R15"/>
    <mergeCell ref="C16:R20"/>
    <mergeCell ref="C21:R25"/>
    <mergeCell ref="C26:R30"/>
    <mergeCell ref="Q4:Q5"/>
    <mergeCell ref="K4:K5"/>
    <mergeCell ref="L4:L5"/>
    <mergeCell ref="M4:M5"/>
    <mergeCell ref="N4:N5"/>
    <mergeCell ref="A2:B2"/>
    <mergeCell ref="A31:B32"/>
    <mergeCell ref="A33:B34"/>
    <mergeCell ref="A35:A36"/>
    <mergeCell ref="B35:B36"/>
    <mergeCell ref="A37:A38"/>
    <mergeCell ref="B37:B38"/>
    <mergeCell ref="A6:B30"/>
    <mergeCell ref="C47:R51"/>
    <mergeCell ref="C52:R56"/>
    <mergeCell ref="A47:B56"/>
    <mergeCell ref="A39:A40"/>
    <mergeCell ref="B39:B40"/>
    <mergeCell ref="A41:B42"/>
    <mergeCell ref="A43:A44"/>
    <mergeCell ref="B43:B44"/>
    <mergeCell ref="A45:B46"/>
  </mergeCells>
  <dataValidations count="1">
    <dataValidation allowBlank="1" showInputMessage="1" showErrorMessage="1" imeMode="off" sqref="D32:R46"/>
  </dataValidations>
  <printOptions horizontalCentered="1"/>
  <pageMargins left="0.1968503937007874" right="0.1968503937007874" top="0.5905511811023623" bottom="0.3937007874015748" header="0" footer="0"/>
  <pageSetup fitToHeight="22"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2" zoomScaleNormal="85" zoomScaleSheetLayoutView="72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25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4.75" customHeight="1">
      <c r="A2" s="624" t="s">
        <v>415</v>
      </c>
      <c r="B2" s="624"/>
      <c r="C2" s="211" t="s">
        <v>256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649" t="s">
        <v>13</v>
      </c>
      <c r="R2" s="649"/>
      <c r="S2" s="28"/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9" ht="20.25" customHeight="1">
      <c r="A6" s="469" t="s">
        <v>252</v>
      </c>
      <c r="B6" s="482"/>
      <c r="C6" s="25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9"/>
    </row>
    <row r="7" spans="1:19" ht="20.25" customHeight="1">
      <c r="A7" s="483"/>
      <c r="B7" s="484"/>
      <c r="C7" s="260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  <c r="S7" s="9"/>
    </row>
    <row r="8" spans="1:20" ht="21" customHeight="1">
      <c r="A8" s="467" t="s">
        <v>186</v>
      </c>
      <c r="B8" s="468"/>
      <c r="C8" s="8" t="s">
        <v>0</v>
      </c>
      <c r="D8" s="18">
        <f>SUM(D10,D12,D14)</f>
        <v>91010</v>
      </c>
      <c r="E8" s="18">
        <f aca="true" t="shared" si="0" ref="E8:Q9">SUM(E10,E12,E14)</f>
        <v>853</v>
      </c>
      <c r="F8" s="18">
        <f t="shared" si="0"/>
        <v>6053</v>
      </c>
      <c r="G8" s="18">
        <f t="shared" si="0"/>
        <v>8196</v>
      </c>
      <c r="H8" s="18">
        <f t="shared" si="0"/>
        <v>6518</v>
      </c>
      <c r="I8" s="18">
        <f t="shared" si="0"/>
        <v>6391</v>
      </c>
      <c r="J8" s="18">
        <f t="shared" si="0"/>
        <v>6830</v>
      </c>
      <c r="K8" s="18">
        <f t="shared" si="0"/>
        <v>6966</v>
      </c>
      <c r="L8" s="18">
        <f t="shared" si="0"/>
        <v>7912</v>
      </c>
      <c r="M8" s="18">
        <f t="shared" si="0"/>
        <v>9320</v>
      </c>
      <c r="N8" s="18">
        <f t="shared" si="0"/>
        <v>6806</v>
      </c>
      <c r="O8" s="18">
        <f t="shared" si="0"/>
        <v>7445</v>
      </c>
      <c r="P8" s="18">
        <f t="shared" si="0"/>
        <v>8989</v>
      </c>
      <c r="Q8" s="18">
        <f t="shared" si="0"/>
        <v>8731</v>
      </c>
      <c r="R8" s="18">
        <f aca="true" t="shared" si="1" ref="R8:R25">SUM(E8:Q8)</f>
        <v>91010</v>
      </c>
      <c r="S8" s="9"/>
      <c r="T8" s="79">
        <f aca="true" t="shared" si="2" ref="T8:T25">D8-R8</f>
        <v>0</v>
      </c>
    </row>
    <row r="9" spans="1:20" ht="21" customHeight="1">
      <c r="A9" s="469"/>
      <c r="B9" s="468"/>
      <c r="C9" s="10" t="s">
        <v>14</v>
      </c>
      <c r="D9" s="23" t="s">
        <v>270</v>
      </c>
      <c r="E9" s="23">
        <f>SUM(E11,E13,E15)</f>
        <v>336</v>
      </c>
      <c r="F9" s="23">
        <f t="shared" si="0"/>
        <v>3479</v>
      </c>
      <c r="G9" s="23">
        <f t="shared" si="0"/>
        <v>9521</v>
      </c>
      <c r="H9" s="23">
        <f t="shared" si="0"/>
        <v>6866</v>
      </c>
      <c r="I9" s="23">
        <f t="shared" si="0"/>
        <v>7613</v>
      </c>
      <c r="J9" s="23">
        <f t="shared" si="0"/>
        <v>5602</v>
      </c>
      <c r="K9" s="23">
        <f t="shared" si="0"/>
        <v>5107</v>
      </c>
      <c r="L9" s="23">
        <f t="shared" si="0"/>
        <v>4386</v>
      </c>
      <c r="M9" s="23">
        <f t="shared" si="0"/>
        <v>9973</v>
      </c>
      <c r="N9" s="23">
        <f t="shared" si="0"/>
        <v>5298</v>
      </c>
      <c r="O9" s="23">
        <f t="shared" si="0"/>
        <v>6905</v>
      </c>
      <c r="P9" s="23">
        <f t="shared" si="0"/>
        <v>6008</v>
      </c>
      <c r="Q9" s="23">
        <f t="shared" si="0"/>
        <v>7507</v>
      </c>
      <c r="R9" s="23">
        <f t="shared" si="1"/>
        <v>78601</v>
      </c>
      <c r="S9" s="9"/>
      <c r="T9" s="79" t="e">
        <f t="shared" si="2"/>
        <v>#VALUE!</v>
      </c>
    </row>
    <row r="10" spans="1:20" ht="21" customHeight="1">
      <c r="A10" s="473"/>
      <c r="B10" s="466" t="s">
        <v>27</v>
      </c>
      <c r="C10" s="8" t="s">
        <v>0</v>
      </c>
      <c r="D10" s="69">
        <v>76758</v>
      </c>
      <c r="E10" s="69">
        <v>853</v>
      </c>
      <c r="F10" s="69">
        <v>4571</v>
      </c>
      <c r="G10" s="69">
        <v>6306</v>
      </c>
      <c r="H10" s="69">
        <v>5489</v>
      </c>
      <c r="I10" s="69">
        <v>5592</v>
      </c>
      <c r="J10" s="69">
        <v>5955</v>
      </c>
      <c r="K10" s="69">
        <v>6147</v>
      </c>
      <c r="L10" s="69">
        <v>6728</v>
      </c>
      <c r="M10" s="69">
        <v>8155</v>
      </c>
      <c r="N10" s="69">
        <v>5795</v>
      </c>
      <c r="O10" s="69">
        <v>6345</v>
      </c>
      <c r="P10" s="69">
        <v>7588</v>
      </c>
      <c r="Q10" s="69">
        <v>7234</v>
      </c>
      <c r="R10" s="18">
        <f t="shared" si="1"/>
        <v>76758</v>
      </c>
      <c r="S10" s="9"/>
      <c r="T10" s="79">
        <f t="shared" si="2"/>
        <v>0</v>
      </c>
    </row>
    <row r="11" spans="1:20" ht="21" customHeight="1">
      <c r="A11" s="473"/>
      <c r="B11" s="466"/>
      <c r="C11" s="10" t="s">
        <v>14</v>
      </c>
      <c r="D11" s="70" t="s">
        <v>270</v>
      </c>
      <c r="E11" s="70">
        <v>336</v>
      </c>
      <c r="F11" s="70">
        <v>3479</v>
      </c>
      <c r="G11" s="70">
        <v>6560</v>
      </c>
      <c r="H11" s="70">
        <v>5507</v>
      </c>
      <c r="I11" s="70">
        <v>6224</v>
      </c>
      <c r="J11" s="70">
        <v>4338</v>
      </c>
      <c r="K11" s="70">
        <v>5107</v>
      </c>
      <c r="L11" s="70">
        <v>4386</v>
      </c>
      <c r="M11" s="70">
        <v>6327</v>
      </c>
      <c r="N11" s="70">
        <v>4253</v>
      </c>
      <c r="O11" s="70">
        <v>5536</v>
      </c>
      <c r="P11" s="70">
        <v>4903</v>
      </c>
      <c r="Q11" s="70">
        <v>7397</v>
      </c>
      <c r="R11" s="23">
        <f t="shared" si="1"/>
        <v>64353</v>
      </c>
      <c r="S11" s="9"/>
      <c r="T11" s="79" t="e">
        <f t="shared" si="2"/>
        <v>#VALUE!</v>
      </c>
    </row>
    <row r="12" spans="1:20" ht="21" customHeight="1">
      <c r="A12" s="559"/>
      <c r="B12" s="466" t="s">
        <v>47</v>
      </c>
      <c r="C12" s="8" t="s">
        <v>0</v>
      </c>
      <c r="D12" s="69">
        <v>12925</v>
      </c>
      <c r="E12" s="69">
        <v>0</v>
      </c>
      <c r="F12" s="69">
        <v>1371</v>
      </c>
      <c r="G12" s="69">
        <v>1779</v>
      </c>
      <c r="H12" s="69">
        <v>918</v>
      </c>
      <c r="I12" s="69">
        <v>688</v>
      </c>
      <c r="J12" s="69">
        <v>764</v>
      </c>
      <c r="K12" s="69">
        <v>708</v>
      </c>
      <c r="L12" s="69">
        <v>1073</v>
      </c>
      <c r="M12" s="69">
        <v>1054</v>
      </c>
      <c r="N12" s="69">
        <v>900</v>
      </c>
      <c r="O12" s="69">
        <v>989</v>
      </c>
      <c r="P12" s="69">
        <v>1290</v>
      </c>
      <c r="Q12" s="69">
        <v>1391</v>
      </c>
      <c r="R12" s="18">
        <f t="shared" si="1"/>
        <v>12925</v>
      </c>
      <c r="S12" s="9"/>
      <c r="T12" s="79">
        <f t="shared" si="2"/>
        <v>0</v>
      </c>
    </row>
    <row r="13" spans="1:20" ht="21" customHeight="1">
      <c r="A13" s="559"/>
      <c r="B13" s="466"/>
      <c r="C13" s="10" t="s">
        <v>14</v>
      </c>
      <c r="D13" s="70" t="s">
        <v>270</v>
      </c>
      <c r="E13" s="70"/>
      <c r="F13" s="70"/>
      <c r="G13" s="70">
        <v>2740</v>
      </c>
      <c r="H13" s="70">
        <v>1248</v>
      </c>
      <c r="I13" s="70">
        <v>1278</v>
      </c>
      <c r="J13" s="70">
        <v>1153</v>
      </c>
      <c r="K13" s="70"/>
      <c r="L13" s="70"/>
      <c r="M13" s="70">
        <v>3315</v>
      </c>
      <c r="N13" s="70">
        <v>935</v>
      </c>
      <c r="O13" s="70">
        <v>1259</v>
      </c>
      <c r="P13" s="70">
        <v>995</v>
      </c>
      <c r="Q13" s="70"/>
      <c r="R13" s="23">
        <f t="shared" si="1"/>
        <v>12923</v>
      </c>
      <c r="S13" s="9"/>
      <c r="T13" s="79" t="e">
        <f t="shared" si="2"/>
        <v>#VALUE!</v>
      </c>
    </row>
    <row r="14" spans="1:20" ht="21" customHeight="1">
      <c r="A14" s="559"/>
      <c r="B14" s="466" t="s">
        <v>51</v>
      </c>
      <c r="C14" s="8" t="s">
        <v>0</v>
      </c>
      <c r="D14" s="69">
        <v>1327</v>
      </c>
      <c r="E14" s="69">
        <v>0</v>
      </c>
      <c r="F14" s="69">
        <v>111</v>
      </c>
      <c r="G14" s="69">
        <v>111</v>
      </c>
      <c r="H14" s="69">
        <v>111</v>
      </c>
      <c r="I14" s="69">
        <v>111</v>
      </c>
      <c r="J14" s="69">
        <v>111</v>
      </c>
      <c r="K14" s="69">
        <v>111</v>
      </c>
      <c r="L14" s="69">
        <v>111</v>
      </c>
      <c r="M14" s="69">
        <v>111</v>
      </c>
      <c r="N14" s="69">
        <v>111</v>
      </c>
      <c r="O14" s="69">
        <v>111</v>
      </c>
      <c r="P14" s="69">
        <v>111</v>
      </c>
      <c r="Q14" s="69">
        <v>106</v>
      </c>
      <c r="R14" s="18">
        <f t="shared" si="1"/>
        <v>1327</v>
      </c>
      <c r="S14" s="9"/>
      <c r="T14" s="79">
        <f t="shared" si="2"/>
        <v>0</v>
      </c>
    </row>
    <row r="15" spans="1:20" ht="21" customHeight="1">
      <c r="A15" s="483"/>
      <c r="B15" s="466"/>
      <c r="C15" s="10" t="s">
        <v>14</v>
      </c>
      <c r="D15" s="70" t="s">
        <v>270</v>
      </c>
      <c r="E15" s="70"/>
      <c r="F15" s="70"/>
      <c r="G15" s="70">
        <v>221</v>
      </c>
      <c r="H15" s="70">
        <v>111</v>
      </c>
      <c r="I15" s="70">
        <v>111</v>
      </c>
      <c r="J15" s="70">
        <v>111</v>
      </c>
      <c r="K15" s="70"/>
      <c r="L15" s="70"/>
      <c r="M15" s="70">
        <v>331</v>
      </c>
      <c r="N15" s="70">
        <v>110</v>
      </c>
      <c r="O15" s="70">
        <v>110</v>
      </c>
      <c r="P15" s="70">
        <v>110</v>
      </c>
      <c r="Q15" s="70">
        <v>110</v>
      </c>
      <c r="R15" s="23">
        <f t="shared" si="1"/>
        <v>1325</v>
      </c>
      <c r="S15" s="9"/>
      <c r="T15" s="79" t="e">
        <f t="shared" si="2"/>
        <v>#VALUE!</v>
      </c>
    </row>
    <row r="16" spans="1:20" ht="21" customHeight="1">
      <c r="A16" s="467" t="s">
        <v>187</v>
      </c>
      <c r="B16" s="468"/>
      <c r="C16" s="8" t="s">
        <v>0</v>
      </c>
      <c r="D16" s="18">
        <f aca="true" t="shared" si="3" ref="D16:Q17">SUM(D20,D18,D22)</f>
        <v>7515976</v>
      </c>
      <c r="E16" s="18">
        <f t="shared" si="3"/>
        <v>0</v>
      </c>
      <c r="F16" s="18">
        <f t="shared" si="3"/>
        <v>5747</v>
      </c>
      <c r="G16" s="18">
        <f t="shared" si="3"/>
        <v>27247</v>
      </c>
      <c r="H16" s="18">
        <f t="shared" si="3"/>
        <v>31389</v>
      </c>
      <c r="I16" s="18">
        <f t="shared" si="3"/>
        <v>23786</v>
      </c>
      <c r="J16" s="18">
        <f t="shared" si="3"/>
        <v>30963</v>
      </c>
      <c r="K16" s="18">
        <f t="shared" si="3"/>
        <v>130254</v>
      </c>
      <c r="L16" s="18">
        <f t="shared" si="3"/>
        <v>134719</v>
      </c>
      <c r="M16" s="18">
        <f t="shared" si="3"/>
        <v>327238</v>
      </c>
      <c r="N16" s="18">
        <f t="shared" si="3"/>
        <v>318595</v>
      </c>
      <c r="O16" s="18">
        <f t="shared" si="3"/>
        <v>468639</v>
      </c>
      <c r="P16" s="18">
        <f t="shared" si="3"/>
        <v>667898</v>
      </c>
      <c r="Q16" s="18">
        <f t="shared" si="3"/>
        <v>5349501</v>
      </c>
      <c r="R16" s="18">
        <f t="shared" si="1"/>
        <v>7515976</v>
      </c>
      <c r="S16" s="9"/>
      <c r="T16" s="79">
        <f t="shared" si="2"/>
        <v>0</v>
      </c>
    </row>
    <row r="17" spans="1:20" ht="21" customHeight="1">
      <c r="A17" s="469"/>
      <c r="B17" s="468"/>
      <c r="C17" s="10" t="s">
        <v>14</v>
      </c>
      <c r="D17" s="23" t="s">
        <v>270</v>
      </c>
      <c r="E17" s="23">
        <f t="shared" si="3"/>
        <v>0</v>
      </c>
      <c r="F17" s="23">
        <f t="shared" si="3"/>
        <v>2731</v>
      </c>
      <c r="G17" s="23">
        <f t="shared" si="3"/>
        <v>1450</v>
      </c>
      <c r="H17" s="23">
        <f t="shared" si="3"/>
        <v>6472</v>
      </c>
      <c r="I17" s="23">
        <f t="shared" si="3"/>
        <v>41036</v>
      </c>
      <c r="J17" s="23">
        <f t="shared" si="3"/>
        <v>17098</v>
      </c>
      <c r="K17" s="23">
        <f t="shared" si="3"/>
        <v>35354</v>
      </c>
      <c r="L17" s="23">
        <f t="shared" si="3"/>
        <v>48294</v>
      </c>
      <c r="M17" s="23">
        <f t="shared" si="3"/>
        <v>63593</v>
      </c>
      <c r="N17" s="23">
        <f t="shared" si="3"/>
        <v>87543</v>
      </c>
      <c r="O17" s="23">
        <f t="shared" si="3"/>
        <v>138630</v>
      </c>
      <c r="P17" s="23">
        <f t="shared" si="3"/>
        <v>180208</v>
      </c>
      <c r="Q17" s="23">
        <f t="shared" si="3"/>
        <v>6477492</v>
      </c>
      <c r="R17" s="23">
        <f t="shared" si="1"/>
        <v>7099901</v>
      </c>
      <c r="S17" s="9"/>
      <c r="T17" s="79" t="e">
        <f t="shared" si="2"/>
        <v>#VALUE!</v>
      </c>
    </row>
    <row r="18" spans="1:20" ht="21" customHeight="1">
      <c r="A18" s="475"/>
      <c r="B18" s="549" t="s">
        <v>297</v>
      </c>
      <c r="C18" s="8" t="s">
        <v>0</v>
      </c>
      <c r="D18" s="69">
        <v>47008</v>
      </c>
      <c r="E18" s="69">
        <v>0</v>
      </c>
      <c r="F18" s="69">
        <v>0</v>
      </c>
      <c r="G18" s="69">
        <v>2000</v>
      </c>
      <c r="H18" s="69">
        <v>0</v>
      </c>
      <c r="I18" s="69">
        <v>0</v>
      </c>
      <c r="J18" s="69">
        <v>3000</v>
      </c>
      <c r="K18" s="69">
        <v>0</v>
      </c>
      <c r="L18" s="69">
        <v>0</v>
      </c>
      <c r="M18" s="69">
        <v>5000</v>
      </c>
      <c r="N18" s="69">
        <v>0</v>
      </c>
      <c r="O18" s="69">
        <v>0</v>
      </c>
      <c r="P18" s="69">
        <v>0</v>
      </c>
      <c r="Q18" s="69">
        <v>37008</v>
      </c>
      <c r="R18" s="18">
        <f>SUM(E18:Q18)</f>
        <v>47008</v>
      </c>
      <c r="S18" s="9"/>
      <c r="T18" s="79">
        <f>D18-R18</f>
        <v>0</v>
      </c>
    </row>
    <row r="19" spans="1:20" ht="21" customHeight="1">
      <c r="A19" s="475"/>
      <c r="B19" s="550"/>
      <c r="C19" s="10" t="s">
        <v>14</v>
      </c>
      <c r="D19" s="70" t="s">
        <v>270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46986</v>
      </c>
      <c r="R19" s="23">
        <f>SUM(E19:Q19)</f>
        <v>46986</v>
      </c>
      <c r="S19" s="9"/>
      <c r="T19" s="79" t="e">
        <f>D19-R19</f>
        <v>#VALUE!</v>
      </c>
    </row>
    <row r="20" spans="1:20" ht="21" customHeight="1">
      <c r="A20" s="583"/>
      <c r="B20" s="629" t="s">
        <v>188</v>
      </c>
      <c r="C20" s="8" t="s">
        <v>0</v>
      </c>
      <c r="D20" s="69">
        <v>6088233</v>
      </c>
      <c r="E20" s="69">
        <v>0</v>
      </c>
      <c r="F20" s="69">
        <v>5500</v>
      </c>
      <c r="G20" s="69">
        <v>19047</v>
      </c>
      <c r="H20" s="69">
        <v>22723</v>
      </c>
      <c r="I20" s="69">
        <v>22786</v>
      </c>
      <c r="J20" s="69">
        <v>22442</v>
      </c>
      <c r="K20" s="69">
        <v>128584</v>
      </c>
      <c r="L20" s="69">
        <v>132397</v>
      </c>
      <c r="M20" s="69">
        <v>256184</v>
      </c>
      <c r="N20" s="69">
        <v>313552</v>
      </c>
      <c r="O20" s="69">
        <v>450270</v>
      </c>
      <c r="P20" s="69">
        <v>607162</v>
      </c>
      <c r="Q20" s="69">
        <v>4107586</v>
      </c>
      <c r="R20" s="18">
        <f t="shared" si="1"/>
        <v>6088233</v>
      </c>
      <c r="S20" s="9"/>
      <c r="T20" s="79">
        <f t="shared" si="2"/>
        <v>0</v>
      </c>
    </row>
    <row r="21" spans="1:20" ht="21" customHeight="1">
      <c r="A21" s="583"/>
      <c r="B21" s="630"/>
      <c r="C21" s="10" t="s">
        <v>14</v>
      </c>
      <c r="D21" s="70" t="s">
        <v>270</v>
      </c>
      <c r="E21" s="70"/>
      <c r="F21" s="70">
        <v>2731</v>
      </c>
      <c r="G21" s="70">
        <v>1414</v>
      </c>
      <c r="H21" s="70">
        <v>5345</v>
      </c>
      <c r="I21" s="70">
        <v>32256</v>
      </c>
      <c r="J21" s="70">
        <v>17098</v>
      </c>
      <c r="K21" s="70">
        <v>34476</v>
      </c>
      <c r="L21" s="70">
        <v>47924</v>
      </c>
      <c r="M21" s="70">
        <v>63358</v>
      </c>
      <c r="N21" s="70">
        <v>47663</v>
      </c>
      <c r="O21" s="70">
        <v>138052</v>
      </c>
      <c r="P21" s="70">
        <v>176024</v>
      </c>
      <c r="Q21" s="70">
        <v>5205260</v>
      </c>
      <c r="R21" s="23">
        <f t="shared" si="1"/>
        <v>5771601</v>
      </c>
      <c r="S21" s="9"/>
      <c r="T21" s="79" t="e">
        <f t="shared" si="2"/>
        <v>#VALUE!</v>
      </c>
    </row>
    <row r="22" spans="1:20" ht="21" customHeight="1">
      <c r="A22" s="559"/>
      <c r="B22" s="466" t="s">
        <v>182</v>
      </c>
      <c r="C22" s="8" t="s">
        <v>0</v>
      </c>
      <c r="D22" s="69">
        <v>1380735</v>
      </c>
      <c r="E22" s="69">
        <v>0</v>
      </c>
      <c r="F22" s="69">
        <v>247</v>
      </c>
      <c r="G22" s="69">
        <v>6200</v>
      </c>
      <c r="H22" s="69">
        <v>8666</v>
      </c>
      <c r="I22" s="69">
        <v>1000</v>
      </c>
      <c r="J22" s="69">
        <v>5521</v>
      </c>
      <c r="K22" s="69">
        <v>1670</v>
      </c>
      <c r="L22" s="69">
        <v>2322</v>
      </c>
      <c r="M22" s="69">
        <v>66054</v>
      </c>
      <c r="N22" s="69">
        <v>5043</v>
      </c>
      <c r="O22" s="69">
        <v>18369</v>
      </c>
      <c r="P22" s="69">
        <v>60736</v>
      </c>
      <c r="Q22" s="69">
        <v>1204907</v>
      </c>
      <c r="R22" s="18">
        <f t="shared" si="1"/>
        <v>1380735</v>
      </c>
      <c r="S22" s="9"/>
      <c r="T22" s="79">
        <f t="shared" si="2"/>
        <v>0</v>
      </c>
    </row>
    <row r="23" spans="1:20" ht="21" customHeight="1">
      <c r="A23" s="483"/>
      <c r="B23" s="466"/>
      <c r="C23" s="10" t="s">
        <v>14</v>
      </c>
      <c r="D23" s="70" t="s">
        <v>270</v>
      </c>
      <c r="E23" s="70"/>
      <c r="F23" s="70"/>
      <c r="G23" s="70">
        <v>36</v>
      </c>
      <c r="H23" s="70">
        <v>1127</v>
      </c>
      <c r="I23" s="70">
        <v>8780</v>
      </c>
      <c r="J23" s="70"/>
      <c r="K23" s="70">
        <v>878</v>
      </c>
      <c r="L23" s="70">
        <v>370</v>
      </c>
      <c r="M23" s="70">
        <v>235</v>
      </c>
      <c r="N23" s="70">
        <v>39880</v>
      </c>
      <c r="O23" s="70">
        <v>578</v>
      </c>
      <c r="P23" s="70">
        <v>4184</v>
      </c>
      <c r="Q23" s="70">
        <v>1225246</v>
      </c>
      <c r="R23" s="23">
        <f t="shared" si="1"/>
        <v>1281314</v>
      </c>
      <c r="S23" s="9"/>
      <c r="T23" s="79" t="e">
        <f t="shared" si="2"/>
        <v>#VALUE!</v>
      </c>
    </row>
    <row r="24" spans="1:20" ht="21" customHeight="1">
      <c r="A24" s="454" t="s">
        <v>28</v>
      </c>
      <c r="B24" s="455"/>
      <c r="C24" s="8" t="s">
        <v>0</v>
      </c>
      <c r="D24" s="18">
        <f aca="true" t="shared" si="4" ref="D24:Q25">SUM(D8,D16)</f>
        <v>7606986</v>
      </c>
      <c r="E24" s="18">
        <f t="shared" si="4"/>
        <v>853</v>
      </c>
      <c r="F24" s="18">
        <f t="shared" si="4"/>
        <v>11800</v>
      </c>
      <c r="G24" s="18">
        <f t="shared" si="4"/>
        <v>35443</v>
      </c>
      <c r="H24" s="18">
        <f t="shared" si="4"/>
        <v>37907</v>
      </c>
      <c r="I24" s="18">
        <f t="shared" si="4"/>
        <v>30177</v>
      </c>
      <c r="J24" s="18">
        <f t="shared" si="4"/>
        <v>37793</v>
      </c>
      <c r="K24" s="18">
        <f t="shared" si="4"/>
        <v>137220</v>
      </c>
      <c r="L24" s="18">
        <f t="shared" si="4"/>
        <v>142631</v>
      </c>
      <c r="M24" s="18">
        <f t="shared" si="4"/>
        <v>336558</v>
      </c>
      <c r="N24" s="18">
        <f t="shared" si="4"/>
        <v>325401</v>
      </c>
      <c r="O24" s="18">
        <f t="shared" si="4"/>
        <v>476084</v>
      </c>
      <c r="P24" s="18">
        <f t="shared" si="4"/>
        <v>676887</v>
      </c>
      <c r="Q24" s="18">
        <f t="shared" si="4"/>
        <v>5358232</v>
      </c>
      <c r="R24" s="18">
        <f t="shared" si="1"/>
        <v>7606986</v>
      </c>
      <c r="S24" s="9"/>
      <c r="T24" s="79">
        <f t="shared" si="2"/>
        <v>0</v>
      </c>
    </row>
    <row r="25" spans="1:20" ht="21" customHeight="1">
      <c r="A25" s="456"/>
      <c r="B25" s="457"/>
      <c r="C25" s="12" t="s">
        <v>14</v>
      </c>
      <c r="D25" s="25" t="s">
        <v>270</v>
      </c>
      <c r="E25" s="25">
        <f t="shared" si="4"/>
        <v>336</v>
      </c>
      <c r="F25" s="25">
        <f t="shared" si="4"/>
        <v>6210</v>
      </c>
      <c r="G25" s="25">
        <f t="shared" si="4"/>
        <v>10971</v>
      </c>
      <c r="H25" s="25">
        <f t="shared" si="4"/>
        <v>13338</v>
      </c>
      <c r="I25" s="25">
        <f t="shared" si="4"/>
        <v>48649</v>
      </c>
      <c r="J25" s="25">
        <f t="shared" si="4"/>
        <v>22700</v>
      </c>
      <c r="K25" s="25">
        <f t="shared" si="4"/>
        <v>40461</v>
      </c>
      <c r="L25" s="25">
        <f t="shared" si="4"/>
        <v>52680</v>
      </c>
      <c r="M25" s="25">
        <f t="shared" si="4"/>
        <v>73566</v>
      </c>
      <c r="N25" s="25">
        <f t="shared" si="4"/>
        <v>92841</v>
      </c>
      <c r="O25" s="25">
        <f t="shared" si="4"/>
        <v>145535</v>
      </c>
      <c r="P25" s="25">
        <f t="shared" si="4"/>
        <v>186216</v>
      </c>
      <c r="Q25" s="25">
        <f t="shared" si="4"/>
        <v>6484999</v>
      </c>
      <c r="R25" s="25">
        <f t="shared" si="1"/>
        <v>7178502</v>
      </c>
      <c r="S25" s="9"/>
      <c r="T25" s="79" t="e">
        <f t="shared" si="2"/>
        <v>#VALUE!</v>
      </c>
    </row>
    <row r="26" spans="1:18" ht="13.5">
      <c r="A26" s="306" t="s">
        <v>16</v>
      </c>
      <c r="B26" s="307"/>
      <c r="C26" s="312" t="s">
        <v>406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4"/>
    </row>
    <row r="27" spans="1:18" ht="13.5">
      <c r="A27" s="308"/>
      <c r="B27" s="309"/>
      <c r="C27" s="315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7"/>
    </row>
    <row r="28" spans="1:18" ht="13.5">
      <c r="A28" s="308"/>
      <c r="B28" s="309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7"/>
    </row>
    <row r="29" spans="1:18" ht="13.5">
      <c r="A29" s="308"/>
      <c r="B29" s="309"/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7"/>
    </row>
    <row r="30" spans="1:18" ht="13.5">
      <c r="A30" s="308"/>
      <c r="B30" s="309"/>
      <c r="C30" s="318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20"/>
    </row>
    <row r="31" spans="1:18" ht="13.5">
      <c r="A31" s="308"/>
      <c r="B31" s="309"/>
      <c r="C31" s="321" t="s">
        <v>407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  <row r="32" spans="1:18" ht="13.5">
      <c r="A32" s="308"/>
      <c r="B32" s="309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spans="1:18" ht="13.5">
      <c r="A33" s="308"/>
      <c r="B33" s="309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3.5">
      <c r="A34" s="308"/>
      <c r="B34" s="309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ht="13.5">
      <c r="A35" s="310"/>
      <c r="B35" s="31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</sheetData>
  <sheetProtection/>
  <mergeCells count="43">
    <mergeCell ref="K3:M3"/>
    <mergeCell ref="N3:Q3"/>
    <mergeCell ref="R3:R5"/>
    <mergeCell ref="G4:G5"/>
    <mergeCell ref="H4:H5"/>
    <mergeCell ref="I4:I5"/>
    <mergeCell ref="J4:J5"/>
    <mergeCell ref="M4:M5"/>
    <mergeCell ref="N4:N5"/>
    <mergeCell ref="L4:L5"/>
    <mergeCell ref="A1:R1"/>
    <mergeCell ref="A3:B5"/>
    <mergeCell ref="C3:C5"/>
    <mergeCell ref="D3:D5"/>
    <mergeCell ref="E3:G3"/>
    <mergeCell ref="H3:J3"/>
    <mergeCell ref="A2:B2"/>
    <mergeCell ref="Q4:Q5"/>
    <mergeCell ref="K4:K5"/>
    <mergeCell ref="Q2:R2"/>
    <mergeCell ref="P4:P5"/>
    <mergeCell ref="E4:E5"/>
    <mergeCell ref="F4:F5"/>
    <mergeCell ref="A6:B7"/>
    <mergeCell ref="A8:B9"/>
    <mergeCell ref="O4:O5"/>
    <mergeCell ref="A24:B25"/>
    <mergeCell ref="A10:A11"/>
    <mergeCell ref="B10:B11"/>
    <mergeCell ref="A12:A13"/>
    <mergeCell ref="B12:B13"/>
    <mergeCell ref="A14:A15"/>
    <mergeCell ref="B14:B15"/>
    <mergeCell ref="A26:B35"/>
    <mergeCell ref="A16:B17"/>
    <mergeCell ref="A18:A19"/>
    <mergeCell ref="B18:B19"/>
    <mergeCell ref="C26:R30"/>
    <mergeCell ref="C31:R35"/>
    <mergeCell ref="A20:A21"/>
    <mergeCell ref="B20:B21"/>
    <mergeCell ref="A22:A23"/>
    <mergeCell ref="B22:B23"/>
  </mergeCells>
  <dataValidations count="1">
    <dataValidation allowBlank="1" showInputMessage="1" showErrorMessage="1" imeMode="off" sqref="D7:R25"/>
  </dataValidations>
  <printOptions horizontalCentered="1"/>
  <pageMargins left="0.1968503937007874" right="0.1968503937007874" top="0.5905511811023623" bottom="0.3937007874015748" header="0" footer="0"/>
  <pageSetup fitToHeight="12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Z116"/>
  <sheetViews>
    <sheetView view="pageBreakPreview" zoomScale="72" zoomScaleNormal="85" zoomScaleSheetLayoutView="72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31" sqref="E31:Q106"/>
    </sheetView>
  </sheetViews>
  <sheetFormatPr defaultColWidth="9.140625" defaultRowHeight="15"/>
  <cols>
    <col min="1" max="1" width="3.7109375" style="2" customWidth="1"/>
    <col min="2" max="2" width="20.57421875" style="2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10.421875" style="79" bestFit="1" customWidth="1"/>
    <col min="21" max="25" width="9.00390625" style="1" customWidth="1"/>
    <col min="26" max="26" width="9.421875" style="1" bestFit="1" customWidth="1"/>
    <col min="27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8.5" customHeight="1">
      <c r="A2" s="624" t="s">
        <v>415</v>
      </c>
      <c r="B2" s="624"/>
      <c r="C2" s="211" t="s">
        <v>256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649" t="s">
        <v>259</v>
      </c>
      <c r="R2" s="649"/>
      <c r="S2" s="28"/>
      <c r="T2" s="80"/>
    </row>
    <row r="3" spans="1:18" ht="13.5">
      <c r="A3" s="509" t="s">
        <v>26</v>
      </c>
      <c r="B3" s="51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3.5">
      <c r="A4" s="509"/>
      <c r="B4" s="51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3.5">
      <c r="A5" s="509"/>
      <c r="B5" s="51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13.5" hidden="1">
      <c r="A6" s="485" t="s">
        <v>16</v>
      </c>
      <c r="B6" s="635"/>
      <c r="C6" s="639" t="s">
        <v>29</v>
      </c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1"/>
      <c r="S6" s="9">
        <f aca="true" t="shared" si="0" ref="S6:S30">SUM(E6:Q6)</f>
        <v>0</v>
      </c>
      <c r="T6" s="79">
        <f aca="true" t="shared" si="1" ref="T6:T39">D6-R6</f>
        <v>0</v>
      </c>
    </row>
    <row r="7" spans="1:20" ht="13.5" hidden="1">
      <c r="A7" s="636"/>
      <c r="B7" s="637"/>
      <c r="C7" s="642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4"/>
      <c r="S7" s="9">
        <f t="shared" si="0"/>
        <v>0</v>
      </c>
      <c r="T7" s="79">
        <f t="shared" si="1"/>
        <v>0</v>
      </c>
    </row>
    <row r="8" spans="1:20" ht="13.5" hidden="1">
      <c r="A8" s="636"/>
      <c r="B8" s="637"/>
      <c r="C8" s="642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4"/>
      <c r="S8" s="9">
        <f t="shared" si="0"/>
        <v>0</v>
      </c>
      <c r="T8" s="79">
        <f t="shared" si="1"/>
        <v>0</v>
      </c>
    </row>
    <row r="9" spans="1:20" ht="13.5" hidden="1">
      <c r="A9" s="636"/>
      <c r="B9" s="637"/>
      <c r="C9" s="642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4"/>
      <c r="S9" s="9">
        <f t="shared" si="0"/>
        <v>0</v>
      </c>
      <c r="T9" s="79">
        <f t="shared" si="1"/>
        <v>0</v>
      </c>
    </row>
    <row r="10" spans="1:20" ht="13.5" hidden="1">
      <c r="A10" s="636"/>
      <c r="B10" s="637"/>
      <c r="C10" s="645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7"/>
      <c r="S10" s="9">
        <f t="shared" si="0"/>
        <v>0</v>
      </c>
      <c r="T10" s="79">
        <f t="shared" si="1"/>
        <v>0</v>
      </c>
    </row>
    <row r="11" spans="1:20" ht="13.5" hidden="1">
      <c r="A11" s="636"/>
      <c r="B11" s="637"/>
      <c r="C11" s="639" t="s">
        <v>30</v>
      </c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1"/>
      <c r="S11" s="9">
        <f t="shared" si="0"/>
        <v>0</v>
      </c>
      <c r="T11" s="79">
        <f t="shared" si="1"/>
        <v>0</v>
      </c>
    </row>
    <row r="12" spans="1:20" ht="13.5" hidden="1">
      <c r="A12" s="636"/>
      <c r="B12" s="637"/>
      <c r="C12" s="642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4"/>
      <c r="S12" s="9">
        <f t="shared" si="0"/>
        <v>0</v>
      </c>
      <c r="T12" s="79">
        <f t="shared" si="1"/>
        <v>0</v>
      </c>
    </row>
    <row r="13" spans="1:20" ht="13.5" hidden="1">
      <c r="A13" s="636"/>
      <c r="B13" s="637"/>
      <c r="C13" s="642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4"/>
      <c r="S13" s="9">
        <f t="shared" si="0"/>
        <v>0</v>
      </c>
      <c r="T13" s="79">
        <f t="shared" si="1"/>
        <v>0</v>
      </c>
    </row>
    <row r="14" spans="1:20" ht="13.5" hidden="1">
      <c r="A14" s="636"/>
      <c r="B14" s="637"/>
      <c r="C14" s="642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4"/>
      <c r="S14" s="9">
        <f t="shared" si="0"/>
        <v>0</v>
      </c>
      <c r="T14" s="79">
        <f t="shared" si="1"/>
        <v>0</v>
      </c>
    </row>
    <row r="15" spans="1:20" ht="13.5" hidden="1">
      <c r="A15" s="636"/>
      <c r="B15" s="637"/>
      <c r="C15" s="645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  <c r="P15" s="646"/>
      <c r="Q15" s="646"/>
      <c r="R15" s="647"/>
      <c r="S15" s="9">
        <f t="shared" si="0"/>
        <v>0</v>
      </c>
      <c r="T15" s="79">
        <f t="shared" si="1"/>
        <v>0</v>
      </c>
    </row>
    <row r="16" spans="1:20" ht="13.5" hidden="1">
      <c r="A16" s="636"/>
      <c r="B16" s="637"/>
      <c r="C16" s="639" t="s">
        <v>31</v>
      </c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1"/>
      <c r="S16" s="9">
        <f t="shared" si="0"/>
        <v>0</v>
      </c>
      <c r="T16" s="79">
        <f t="shared" si="1"/>
        <v>0</v>
      </c>
    </row>
    <row r="17" spans="1:20" ht="13.5" hidden="1">
      <c r="A17" s="636"/>
      <c r="B17" s="637"/>
      <c r="C17" s="642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4"/>
      <c r="S17" s="9">
        <f t="shared" si="0"/>
        <v>0</v>
      </c>
      <c r="T17" s="79">
        <f t="shared" si="1"/>
        <v>0</v>
      </c>
    </row>
    <row r="18" spans="1:20" ht="13.5" hidden="1">
      <c r="A18" s="636"/>
      <c r="B18" s="637"/>
      <c r="C18" s="642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3"/>
      <c r="P18" s="643"/>
      <c r="Q18" s="643"/>
      <c r="R18" s="644"/>
      <c r="S18" s="9">
        <f t="shared" si="0"/>
        <v>0</v>
      </c>
      <c r="T18" s="79">
        <f t="shared" si="1"/>
        <v>0</v>
      </c>
    </row>
    <row r="19" spans="1:20" ht="13.5" hidden="1">
      <c r="A19" s="636"/>
      <c r="B19" s="637"/>
      <c r="C19" s="642"/>
      <c r="D19" s="643"/>
      <c r="E19" s="643"/>
      <c r="F19" s="643"/>
      <c r="G19" s="643"/>
      <c r="H19" s="643"/>
      <c r="I19" s="643"/>
      <c r="J19" s="643"/>
      <c r="K19" s="643"/>
      <c r="L19" s="643"/>
      <c r="M19" s="643"/>
      <c r="N19" s="643"/>
      <c r="O19" s="643"/>
      <c r="P19" s="643"/>
      <c r="Q19" s="643"/>
      <c r="R19" s="644"/>
      <c r="S19" s="9">
        <f t="shared" si="0"/>
        <v>0</v>
      </c>
      <c r="T19" s="79">
        <f t="shared" si="1"/>
        <v>0</v>
      </c>
    </row>
    <row r="20" spans="1:20" ht="13.5" hidden="1">
      <c r="A20" s="636"/>
      <c r="B20" s="637"/>
      <c r="C20" s="645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46"/>
      <c r="R20" s="647"/>
      <c r="S20" s="9">
        <f t="shared" si="0"/>
        <v>0</v>
      </c>
      <c r="T20" s="79">
        <f t="shared" si="1"/>
        <v>0</v>
      </c>
    </row>
    <row r="21" spans="1:20" ht="13.5" hidden="1">
      <c r="A21" s="636"/>
      <c r="B21" s="637"/>
      <c r="C21" s="639" t="s">
        <v>32</v>
      </c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1"/>
      <c r="S21" s="9">
        <f t="shared" si="0"/>
        <v>0</v>
      </c>
      <c r="T21" s="79">
        <f t="shared" si="1"/>
        <v>0</v>
      </c>
    </row>
    <row r="22" spans="1:20" ht="13.5" hidden="1">
      <c r="A22" s="636"/>
      <c r="B22" s="637"/>
      <c r="C22" s="642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4"/>
      <c r="S22" s="9">
        <f t="shared" si="0"/>
        <v>0</v>
      </c>
      <c r="T22" s="79">
        <f t="shared" si="1"/>
        <v>0</v>
      </c>
    </row>
    <row r="23" spans="1:20" ht="13.5" hidden="1">
      <c r="A23" s="636"/>
      <c r="B23" s="637"/>
      <c r="C23" s="642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4"/>
      <c r="S23" s="9">
        <f t="shared" si="0"/>
        <v>0</v>
      </c>
      <c r="T23" s="79">
        <f t="shared" si="1"/>
        <v>0</v>
      </c>
    </row>
    <row r="24" spans="1:20" ht="13.5" hidden="1">
      <c r="A24" s="636"/>
      <c r="B24" s="637"/>
      <c r="C24" s="642"/>
      <c r="D24" s="643"/>
      <c r="E24" s="643"/>
      <c r="F24" s="643"/>
      <c r="G24" s="643"/>
      <c r="H24" s="643"/>
      <c r="I24" s="643"/>
      <c r="J24" s="643"/>
      <c r="K24" s="643"/>
      <c r="L24" s="643"/>
      <c r="M24" s="643"/>
      <c r="N24" s="643"/>
      <c r="O24" s="643"/>
      <c r="P24" s="643"/>
      <c r="Q24" s="643"/>
      <c r="R24" s="644"/>
      <c r="S24" s="9">
        <f t="shared" si="0"/>
        <v>0</v>
      </c>
      <c r="T24" s="79">
        <f t="shared" si="1"/>
        <v>0</v>
      </c>
    </row>
    <row r="25" spans="1:20" ht="13.5" hidden="1">
      <c r="A25" s="636"/>
      <c r="B25" s="637"/>
      <c r="C25" s="645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7"/>
      <c r="S25" s="9">
        <f t="shared" si="0"/>
        <v>0</v>
      </c>
      <c r="T25" s="79">
        <f t="shared" si="1"/>
        <v>0</v>
      </c>
    </row>
    <row r="26" spans="1:20" ht="13.5" hidden="1">
      <c r="A26" s="636"/>
      <c r="B26" s="637"/>
      <c r="C26" s="648" t="s">
        <v>33</v>
      </c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9">
        <f t="shared" si="0"/>
        <v>0</v>
      </c>
      <c r="T26" s="79">
        <f t="shared" si="1"/>
        <v>0</v>
      </c>
    </row>
    <row r="27" spans="1:20" ht="13.5" hidden="1">
      <c r="A27" s="636"/>
      <c r="B27" s="637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9">
        <f t="shared" si="0"/>
        <v>0</v>
      </c>
      <c r="T27" s="79">
        <f t="shared" si="1"/>
        <v>0</v>
      </c>
    </row>
    <row r="28" spans="1:20" ht="13.5" hidden="1">
      <c r="A28" s="636"/>
      <c r="B28" s="637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9">
        <f t="shared" si="0"/>
        <v>0</v>
      </c>
      <c r="T28" s="79">
        <f t="shared" si="1"/>
        <v>0</v>
      </c>
    </row>
    <row r="29" spans="1:20" ht="13.5" hidden="1">
      <c r="A29" s="636"/>
      <c r="B29" s="637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9">
        <f t="shared" si="0"/>
        <v>0</v>
      </c>
      <c r="T29" s="79">
        <f t="shared" si="1"/>
        <v>0</v>
      </c>
    </row>
    <row r="30" spans="1:20" ht="13.5" hidden="1">
      <c r="A30" s="487"/>
      <c r="B30" s="63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9">
        <f t="shared" si="0"/>
        <v>0</v>
      </c>
      <c r="T30" s="79">
        <f t="shared" si="1"/>
        <v>0</v>
      </c>
    </row>
    <row r="31" spans="1:19" ht="20.25" customHeight="1">
      <c r="A31" s="469" t="s">
        <v>253</v>
      </c>
      <c r="B31" s="482"/>
      <c r="C31" s="25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9"/>
    </row>
    <row r="32" spans="1:19" ht="20.25" customHeight="1">
      <c r="A32" s="483"/>
      <c r="B32" s="484"/>
      <c r="C32" s="260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6"/>
      <c r="S32" s="9"/>
    </row>
    <row r="33" spans="1:26" ht="21" customHeight="1">
      <c r="A33" s="497" t="s">
        <v>189</v>
      </c>
      <c r="B33" s="498"/>
      <c r="C33" s="8" t="s">
        <v>0</v>
      </c>
      <c r="D33" s="18">
        <f aca="true" t="shared" si="2" ref="D33:Q34">SUM(D35,D37,D39,D41,D43,D47,D49,D45,D51,D53)</f>
        <v>1410852</v>
      </c>
      <c r="E33" s="18">
        <f t="shared" si="2"/>
        <v>24374</v>
      </c>
      <c r="F33" s="18">
        <f t="shared" si="2"/>
        <v>62621</v>
      </c>
      <c r="G33" s="18">
        <f t="shared" si="2"/>
        <v>91793</v>
      </c>
      <c r="H33" s="18">
        <f t="shared" si="2"/>
        <v>103768</v>
      </c>
      <c r="I33" s="18">
        <f t="shared" si="2"/>
        <v>118777</v>
      </c>
      <c r="J33" s="18">
        <f t="shared" si="2"/>
        <v>79750</v>
      </c>
      <c r="K33" s="18">
        <f t="shared" si="2"/>
        <v>99621</v>
      </c>
      <c r="L33" s="18">
        <f t="shared" si="2"/>
        <v>76444</v>
      </c>
      <c r="M33" s="18">
        <f t="shared" si="2"/>
        <v>92659</v>
      </c>
      <c r="N33" s="18">
        <f t="shared" si="2"/>
        <v>97648</v>
      </c>
      <c r="O33" s="18">
        <f t="shared" si="2"/>
        <v>104663</v>
      </c>
      <c r="P33" s="18">
        <f t="shared" si="2"/>
        <v>196661</v>
      </c>
      <c r="Q33" s="18">
        <f t="shared" si="2"/>
        <v>262073</v>
      </c>
      <c r="R33" s="18">
        <f aca="true" t="shared" si="3" ref="R33:R96">SUM(E33:Q33)</f>
        <v>1410852</v>
      </c>
      <c r="S33" s="9"/>
      <c r="T33" s="79">
        <f t="shared" si="1"/>
        <v>0</v>
      </c>
      <c r="Z33" s="9">
        <f>R33-D33</f>
        <v>0</v>
      </c>
    </row>
    <row r="34" spans="1:26" ht="21" customHeight="1">
      <c r="A34" s="499"/>
      <c r="B34" s="498"/>
      <c r="C34" s="10" t="s">
        <v>14</v>
      </c>
      <c r="D34" s="23" t="s">
        <v>270</v>
      </c>
      <c r="E34" s="23">
        <f t="shared" si="2"/>
        <v>13206</v>
      </c>
      <c r="F34" s="23">
        <f t="shared" si="2"/>
        <v>67920</v>
      </c>
      <c r="G34" s="23">
        <f t="shared" si="2"/>
        <v>81516</v>
      </c>
      <c r="H34" s="23">
        <f t="shared" si="2"/>
        <v>95751</v>
      </c>
      <c r="I34" s="23">
        <f t="shared" si="2"/>
        <v>105023</v>
      </c>
      <c r="J34" s="23">
        <f t="shared" si="2"/>
        <v>69219</v>
      </c>
      <c r="K34" s="23">
        <f t="shared" si="2"/>
        <v>102317</v>
      </c>
      <c r="L34" s="23">
        <f t="shared" si="2"/>
        <v>85785</v>
      </c>
      <c r="M34" s="23">
        <f t="shared" si="2"/>
        <v>124453</v>
      </c>
      <c r="N34" s="23">
        <f t="shared" si="2"/>
        <v>101529</v>
      </c>
      <c r="O34" s="23">
        <f t="shared" si="2"/>
        <v>93603</v>
      </c>
      <c r="P34" s="23">
        <f t="shared" si="2"/>
        <v>148577</v>
      </c>
      <c r="Q34" s="23">
        <f t="shared" si="2"/>
        <v>303548</v>
      </c>
      <c r="R34" s="23">
        <f t="shared" si="3"/>
        <v>1392447</v>
      </c>
      <c r="S34" s="9"/>
      <c r="T34" s="79" t="e">
        <f t="shared" si="1"/>
        <v>#VALUE!</v>
      </c>
      <c r="Z34" s="9"/>
    </row>
    <row r="35" spans="1:26" ht="21" customHeight="1">
      <c r="A35" s="508"/>
      <c r="B35" s="496" t="s">
        <v>27</v>
      </c>
      <c r="C35" s="8" t="s">
        <v>0</v>
      </c>
      <c r="D35" s="69">
        <v>1095082</v>
      </c>
      <c r="E35" s="69">
        <v>11256</v>
      </c>
      <c r="F35" s="69">
        <v>47416</v>
      </c>
      <c r="G35" s="69">
        <v>61268</v>
      </c>
      <c r="H35" s="69">
        <v>78492</v>
      </c>
      <c r="I35" s="69">
        <v>57015</v>
      </c>
      <c r="J35" s="69">
        <v>47258</v>
      </c>
      <c r="K35" s="69">
        <v>74392</v>
      </c>
      <c r="L35" s="69">
        <v>69140</v>
      </c>
      <c r="M35" s="69">
        <v>72799</v>
      </c>
      <c r="N35" s="69">
        <v>69782</v>
      </c>
      <c r="O35" s="69">
        <v>99068</v>
      </c>
      <c r="P35" s="69">
        <v>160927</v>
      </c>
      <c r="Q35" s="69">
        <v>246269</v>
      </c>
      <c r="R35" s="18">
        <f t="shared" si="3"/>
        <v>1095082</v>
      </c>
      <c r="S35" s="9"/>
      <c r="T35" s="79">
        <f t="shared" si="1"/>
        <v>0</v>
      </c>
      <c r="Z35" s="9">
        <f>R35-D35</f>
        <v>0</v>
      </c>
    </row>
    <row r="36" spans="1:26" ht="21" customHeight="1">
      <c r="A36" s="508"/>
      <c r="B36" s="496"/>
      <c r="C36" s="10" t="s">
        <v>14</v>
      </c>
      <c r="D36" s="70" t="s">
        <v>270</v>
      </c>
      <c r="E36" s="70">
        <v>10528</v>
      </c>
      <c r="F36" s="70">
        <v>59900</v>
      </c>
      <c r="G36" s="70">
        <v>70604</v>
      </c>
      <c r="H36" s="70">
        <v>80737</v>
      </c>
      <c r="I36" s="70">
        <v>78994</v>
      </c>
      <c r="J36" s="70">
        <v>39445</v>
      </c>
      <c r="K36" s="70">
        <v>70946</v>
      </c>
      <c r="L36" s="70">
        <v>71454</v>
      </c>
      <c r="M36" s="70">
        <v>96031</v>
      </c>
      <c r="N36" s="70">
        <v>88875</v>
      </c>
      <c r="O36" s="70">
        <v>81962</v>
      </c>
      <c r="P36" s="70">
        <v>91566</v>
      </c>
      <c r="Q36" s="70">
        <v>252649</v>
      </c>
      <c r="R36" s="23">
        <f t="shared" si="3"/>
        <v>1093691</v>
      </c>
      <c r="S36" s="9"/>
      <c r="T36" s="79" t="e">
        <f t="shared" si="1"/>
        <v>#VALUE!</v>
      </c>
      <c r="Z36" s="9"/>
    </row>
    <row r="37" spans="1:26" ht="21" customHeight="1">
      <c r="A37" s="495"/>
      <c r="B37" s="496" t="s">
        <v>87</v>
      </c>
      <c r="C37" s="8" t="s">
        <v>0</v>
      </c>
      <c r="D37" s="69">
        <v>78372</v>
      </c>
      <c r="E37" s="69">
        <v>0</v>
      </c>
      <c r="F37" s="69">
        <v>3917</v>
      </c>
      <c r="G37" s="69">
        <v>6129</v>
      </c>
      <c r="H37" s="205">
        <v>4759</v>
      </c>
      <c r="I37" s="205">
        <v>4700</v>
      </c>
      <c r="J37" s="205">
        <v>6660</v>
      </c>
      <c r="K37" s="69">
        <v>4302</v>
      </c>
      <c r="L37" s="69">
        <v>6681</v>
      </c>
      <c r="M37" s="69">
        <v>3967</v>
      </c>
      <c r="N37" s="69">
        <v>6722</v>
      </c>
      <c r="O37" s="69">
        <v>4471</v>
      </c>
      <c r="P37" s="69">
        <v>17277</v>
      </c>
      <c r="Q37" s="69">
        <v>8787</v>
      </c>
      <c r="R37" s="18">
        <f t="shared" si="3"/>
        <v>78372</v>
      </c>
      <c r="S37" s="9"/>
      <c r="T37" s="79">
        <f t="shared" si="1"/>
        <v>0</v>
      </c>
      <c r="Z37" s="9">
        <f>R37-D37</f>
        <v>0</v>
      </c>
    </row>
    <row r="38" spans="1:26" ht="21" customHeight="1">
      <c r="A38" s="495"/>
      <c r="B38" s="496"/>
      <c r="C38" s="10" t="s">
        <v>14</v>
      </c>
      <c r="D38" s="70" t="s">
        <v>270</v>
      </c>
      <c r="E38" s="70"/>
      <c r="F38" s="70">
        <v>4152</v>
      </c>
      <c r="G38" s="70">
        <v>5972</v>
      </c>
      <c r="H38" s="70">
        <v>4233</v>
      </c>
      <c r="I38" s="70">
        <v>6109</v>
      </c>
      <c r="J38" s="70">
        <v>8006</v>
      </c>
      <c r="K38" s="70">
        <v>3922</v>
      </c>
      <c r="L38" s="70">
        <v>5620</v>
      </c>
      <c r="M38" s="70">
        <v>7396</v>
      </c>
      <c r="N38" s="70">
        <v>5435</v>
      </c>
      <c r="O38" s="70">
        <v>3405</v>
      </c>
      <c r="P38" s="70">
        <v>7761</v>
      </c>
      <c r="Q38" s="70">
        <v>15803</v>
      </c>
      <c r="R38" s="23">
        <f t="shared" si="3"/>
        <v>77814</v>
      </c>
      <c r="S38" s="9"/>
      <c r="T38" s="79" t="e">
        <f t="shared" si="1"/>
        <v>#VALUE!</v>
      </c>
      <c r="Z38" s="9"/>
    </row>
    <row r="39" spans="1:26" ht="21" customHeight="1">
      <c r="A39" s="495"/>
      <c r="B39" s="496" t="s">
        <v>35</v>
      </c>
      <c r="C39" s="8" t="s">
        <v>0</v>
      </c>
      <c r="D39" s="69">
        <v>1781</v>
      </c>
      <c r="E39" s="69">
        <v>0</v>
      </c>
      <c r="F39" s="69">
        <v>112</v>
      </c>
      <c r="G39" s="69">
        <v>331</v>
      </c>
      <c r="H39" s="69">
        <v>14</v>
      </c>
      <c r="I39" s="69">
        <v>13</v>
      </c>
      <c r="J39" s="69">
        <v>0</v>
      </c>
      <c r="K39" s="69">
        <v>217</v>
      </c>
      <c r="L39" s="69">
        <v>87</v>
      </c>
      <c r="M39" s="69">
        <v>0</v>
      </c>
      <c r="N39" s="69">
        <v>72</v>
      </c>
      <c r="O39" s="69">
        <v>483</v>
      </c>
      <c r="P39" s="69">
        <v>60</v>
      </c>
      <c r="Q39" s="69">
        <v>392</v>
      </c>
      <c r="R39" s="18">
        <f t="shared" si="3"/>
        <v>1781</v>
      </c>
      <c r="S39" s="9"/>
      <c r="T39" s="79">
        <f t="shared" si="1"/>
        <v>0</v>
      </c>
      <c r="Z39" s="9">
        <f>R39-D39</f>
        <v>0</v>
      </c>
    </row>
    <row r="40" spans="1:26" ht="21" customHeight="1">
      <c r="A40" s="495"/>
      <c r="B40" s="496"/>
      <c r="C40" s="10" t="s">
        <v>14</v>
      </c>
      <c r="D40" s="70" t="s">
        <v>270</v>
      </c>
      <c r="E40" s="70"/>
      <c r="F40" s="70">
        <v>159</v>
      </c>
      <c r="G40" s="70"/>
      <c r="H40" s="70">
        <v>18</v>
      </c>
      <c r="I40" s="70">
        <v>407</v>
      </c>
      <c r="J40" s="70">
        <v>5</v>
      </c>
      <c r="K40" s="70">
        <v>121</v>
      </c>
      <c r="L40" s="70"/>
      <c r="M40" s="70">
        <v>589</v>
      </c>
      <c r="N40" s="70">
        <v>18</v>
      </c>
      <c r="O40" s="70">
        <v>206</v>
      </c>
      <c r="P40" s="70">
        <v>19</v>
      </c>
      <c r="Q40" s="70">
        <v>237</v>
      </c>
      <c r="R40" s="23">
        <f t="shared" si="3"/>
        <v>1779</v>
      </c>
      <c r="S40" s="9"/>
      <c r="T40" s="79" t="e">
        <f aca="true" t="shared" si="4" ref="T40:T106">D40-R40</f>
        <v>#VALUE!</v>
      </c>
      <c r="Z40" s="9"/>
    </row>
    <row r="41" spans="1:26" ht="21" customHeight="1">
      <c r="A41" s="495"/>
      <c r="B41" s="496" t="s">
        <v>119</v>
      </c>
      <c r="C41" s="8" t="s">
        <v>0</v>
      </c>
      <c r="D41" s="69">
        <v>98</v>
      </c>
      <c r="E41" s="69">
        <v>0</v>
      </c>
      <c r="F41" s="69">
        <v>8</v>
      </c>
      <c r="G41" s="69">
        <v>8</v>
      </c>
      <c r="H41" s="69">
        <v>8</v>
      </c>
      <c r="I41" s="69">
        <v>8</v>
      </c>
      <c r="J41" s="69">
        <v>8</v>
      </c>
      <c r="K41" s="69">
        <v>8</v>
      </c>
      <c r="L41" s="69">
        <v>8</v>
      </c>
      <c r="M41" s="69">
        <v>8</v>
      </c>
      <c r="N41" s="69">
        <v>8</v>
      </c>
      <c r="O41" s="69">
        <v>8</v>
      </c>
      <c r="P41" s="69">
        <v>8</v>
      </c>
      <c r="Q41" s="69">
        <v>10</v>
      </c>
      <c r="R41" s="18">
        <f t="shared" si="3"/>
        <v>98</v>
      </c>
      <c r="S41" s="9"/>
      <c r="T41" s="79">
        <f t="shared" si="4"/>
        <v>0</v>
      </c>
      <c r="Z41" s="9">
        <f>R41-D41</f>
        <v>0</v>
      </c>
    </row>
    <row r="42" spans="1:26" ht="21" customHeight="1">
      <c r="A42" s="495"/>
      <c r="B42" s="496"/>
      <c r="C42" s="10" t="s">
        <v>14</v>
      </c>
      <c r="D42" s="70" t="s">
        <v>270</v>
      </c>
      <c r="E42" s="70"/>
      <c r="F42" s="70">
        <v>8</v>
      </c>
      <c r="G42" s="70">
        <v>8</v>
      </c>
      <c r="H42" s="70">
        <v>8</v>
      </c>
      <c r="I42" s="70">
        <v>8</v>
      </c>
      <c r="J42" s="70">
        <v>8</v>
      </c>
      <c r="K42" s="70">
        <v>8</v>
      </c>
      <c r="L42" s="70">
        <v>8</v>
      </c>
      <c r="M42" s="70">
        <v>8</v>
      </c>
      <c r="N42" s="70">
        <v>8</v>
      </c>
      <c r="O42" s="70">
        <v>8</v>
      </c>
      <c r="P42" s="70">
        <v>8</v>
      </c>
      <c r="Q42" s="70">
        <v>8</v>
      </c>
      <c r="R42" s="23">
        <f t="shared" si="3"/>
        <v>96</v>
      </c>
      <c r="S42" s="9"/>
      <c r="T42" s="79" t="e">
        <f t="shared" si="4"/>
        <v>#VALUE!</v>
      </c>
      <c r="Z42" s="9"/>
    </row>
    <row r="43" spans="1:26" ht="21" customHeight="1">
      <c r="A43" s="495"/>
      <c r="B43" s="496" t="s">
        <v>51</v>
      </c>
      <c r="C43" s="8" t="s">
        <v>0</v>
      </c>
      <c r="D43" s="69">
        <v>5870</v>
      </c>
      <c r="E43" s="69">
        <v>0</v>
      </c>
      <c r="F43" s="69">
        <v>490</v>
      </c>
      <c r="G43" s="69">
        <v>490</v>
      </c>
      <c r="H43" s="69">
        <v>489</v>
      </c>
      <c r="I43" s="69">
        <v>489</v>
      </c>
      <c r="J43" s="69">
        <v>489</v>
      </c>
      <c r="K43" s="69">
        <v>489</v>
      </c>
      <c r="L43" s="69">
        <v>489</v>
      </c>
      <c r="M43" s="69">
        <v>489</v>
      </c>
      <c r="N43" s="69">
        <v>489</v>
      </c>
      <c r="O43" s="69">
        <v>489</v>
      </c>
      <c r="P43" s="69">
        <v>489</v>
      </c>
      <c r="Q43" s="69">
        <v>489</v>
      </c>
      <c r="R43" s="18">
        <f t="shared" si="3"/>
        <v>5870</v>
      </c>
      <c r="S43" s="9"/>
      <c r="T43" s="79">
        <f t="shared" si="4"/>
        <v>0</v>
      </c>
      <c r="Z43" s="9">
        <f>R43-D43</f>
        <v>0</v>
      </c>
    </row>
    <row r="44" spans="1:26" ht="21" customHeight="1">
      <c r="A44" s="495"/>
      <c r="B44" s="496"/>
      <c r="C44" s="10" t="s">
        <v>14</v>
      </c>
      <c r="D44" s="70" t="s">
        <v>270</v>
      </c>
      <c r="E44" s="70"/>
      <c r="F44" s="70">
        <v>166</v>
      </c>
      <c r="G44" s="70">
        <v>615</v>
      </c>
      <c r="H44" s="70">
        <v>571</v>
      </c>
      <c r="I44" s="70">
        <v>563</v>
      </c>
      <c r="J44" s="70">
        <v>192</v>
      </c>
      <c r="K44" s="70">
        <v>826</v>
      </c>
      <c r="L44" s="70">
        <v>333</v>
      </c>
      <c r="M44" s="70">
        <v>562</v>
      </c>
      <c r="N44" s="70">
        <v>456</v>
      </c>
      <c r="O44" s="70">
        <v>421</v>
      </c>
      <c r="P44" s="70">
        <v>589</v>
      </c>
      <c r="Q44" s="70">
        <v>570</v>
      </c>
      <c r="R44" s="23">
        <f t="shared" si="3"/>
        <v>5864</v>
      </c>
      <c r="S44" s="9"/>
      <c r="T44" s="79" t="e">
        <f t="shared" si="4"/>
        <v>#VALUE!</v>
      </c>
      <c r="Z44" s="9"/>
    </row>
    <row r="45" spans="1:26" ht="21" customHeight="1">
      <c r="A45" s="495"/>
      <c r="B45" s="657" t="s">
        <v>302</v>
      </c>
      <c r="C45" s="8" t="s">
        <v>0</v>
      </c>
      <c r="D45" s="69">
        <v>99612</v>
      </c>
      <c r="E45" s="69">
        <v>7815</v>
      </c>
      <c r="F45" s="69">
        <v>0</v>
      </c>
      <c r="G45" s="69">
        <v>5292</v>
      </c>
      <c r="H45" s="69">
        <v>10091</v>
      </c>
      <c r="I45" s="69">
        <v>43218</v>
      </c>
      <c r="J45" s="69">
        <v>2465</v>
      </c>
      <c r="K45" s="69">
        <v>12138</v>
      </c>
      <c r="L45" s="69">
        <v>0</v>
      </c>
      <c r="M45" s="69">
        <v>0</v>
      </c>
      <c r="N45" s="69">
        <v>18593</v>
      </c>
      <c r="O45" s="69">
        <v>0</v>
      </c>
      <c r="P45" s="69">
        <v>0</v>
      </c>
      <c r="Q45" s="69">
        <v>0</v>
      </c>
      <c r="R45" s="18">
        <f>SUM(E45:Q45)</f>
        <v>99612</v>
      </c>
      <c r="S45" s="9"/>
      <c r="T45" s="79">
        <f>D45-R45</f>
        <v>0</v>
      </c>
      <c r="Z45" s="9">
        <f>R45-D45</f>
        <v>0</v>
      </c>
    </row>
    <row r="46" spans="1:26" ht="21" customHeight="1">
      <c r="A46" s="495"/>
      <c r="B46" s="658"/>
      <c r="C46" s="10" t="s">
        <v>14</v>
      </c>
      <c r="D46" s="70" t="s">
        <v>270</v>
      </c>
      <c r="E46" s="70"/>
      <c r="F46" s="70"/>
      <c r="G46" s="70"/>
      <c r="H46" s="70">
        <v>4351</v>
      </c>
      <c r="I46" s="70">
        <v>12507</v>
      </c>
      <c r="J46" s="70">
        <v>14291</v>
      </c>
      <c r="K46" s="70">
        <v>10260</v>
      </c>
      <c r="L46" s="70">
        <v>3298</v>
      </c>
      <c r="M46" s="70">
        <v>1621</v>
      </c>
      <c r="N46" s="70">
        <v>162</v>
      </c>
      <c r="O46" s="70">
        <v>546</v>
      </c>
      <c r="P46" s="70">
        <v>40805</v>
      </c>
      <c r="Q46" s="70">
        <v>32</v>
      </c>
      <c r="R46" s="23">
        <f>SUM(E46:Q46)</f>
        <v>87873</v>
      </c>
      <c r="S46" s="9"/>
      <c r="T46" s="79" t="e">
        <f>D46-R46</f>
        <v>#VALUE!</v>
      </c>
      <c r="Z46" s="9"/>
    </row>
    <row r="47" spans="1:26" ht="21" customHeight="1">
      <c r="A47" s="495"/>
      <c r="B47" s="496" t="s">
        <v>143</v>
      </c>
      <c r="C47" s="8" t="s">
        <v>0</v>
      </c>
      <c r="D47" s="69">
        <v>12593</v>
      </c>
      <c r="E47" s="69">
        <v>5242</v>
      </c>
      <c r="F47" s="69">
        <v>861</v>
      </c>
      <c r="G47" s="69">
        <v>1260</v>
      </c>
      <c r="H47" s="69">
        <v>190</v>
      </c>
      <c r="I47" s="69">
        <v>0</v>
      </c>
      <c r="J47" s="69">
        <v>0</v>
      </c>
      <c r="K47" s="69">
        <v>1699</v>
      </c>
      <c r="L47" s="69">
        <v>0</v>
      </c>
      <c r="M47" s="69">
        <v>0</v>
      </c>
      <c r="N47" s="69">
        <v>958</v>
      </c>
      <c r="O47" s="69">
        <v>0</v>
      </c>
      <c r="P47" s="69">
        <v>2383</v>
      </c>
      <c r="Q47" s="69">
        <v>0</v>
      </c>
      <c r="R47" s="18">
        <f t="shared" si="3"/>
        <v>12593</v>
      </c>
      <c r="S47" s="9"/>
      <c r="T47" s="79">
        <f t="shared" si="4"/>
        <v>0</v>
      </c>
      <c r="Z47" s="9">
        <f>R47-D47</f>
        <v>0</v>
      </c>
    </row>
    <row r="48" spans="1:26" ht="21" customHeight="1">
      <c r="A48" s="495"/>
      <c r="B48" s="496"/>
      <c r="C48" s="10" t="s">
        <v>14</v>
      </c>
      <c r="D48" s="70" t="s">
        <v>270</v>
      </c>
      <c r="E48" s="70">
        <v>2479</v>
      </c>
      <c r="F48" s="70">
        <v>2701</v>
      </c>
      <c r="G48" s="70">
        <v>689</v>
      </c>
      <c r="H48" s="70"/>
      <c r="I48" s="70"/>
      <c r="J48" s="70"/>
      <c r="K48" s="70">
        <v>213</v>
      </c>
      <c r="L48" s="70">
        <v>145</v>
      </c>
      <c r="M48" s="70"/>
      <c r="N48" s="70">
        <v>363</v>
      </c>
      <c r="O48" s="70">
        <v>97</v>
      </c>
      <c r="P48" s="70">
        <v>1564</v>
      </c>
      <c r="Q48" s="70">
        <v>548</v>
      </c>
      <c r="R48" s="23">
        <f t="shared" si="3"/>
        <v>8799</v>
      </c>
      <c r="S48" s="9"/>
      <c r="T48" s="79" t="e">
        <f t="shared" si="4"/>
        <v>#VALUE!</v>
      </c>
      <c r="Z48" s="9"/>
    </row>
    <row r="49" spans="1:26" ht="21" customHeight="1">
      <c r="A49" s="495"/>
      <c r="B49" s="496" t="s">
        <v>196</v>
      </c>
      <c r="C49" s="8" t="s">
        <v>0</v>
      </c>
      <c r="D49" s="69">
        <v>102965</v>
      </c>
      <c r="E49" s="69">
        <v>0</v>
      </c>
      <c r="F49" s="69">
        <v>9455</v>
      </c>
      <c r="G49" s="69">
        <v>16888</v>
      </c>
      <c r="H49" s="69">
        <v>9458</v>
      </c>
      <c r="I49" s="69">
        <v>12854</v>
      </c>
      <c r="J49" s="69">
        <v>22591</v>
      </c>
      <c r="K49" s="69">
        <v>0</v>
      </c>
      <c r="L49" s="69">
        <v>0</v>
      </c>
      <c r="M49" s="69">
        <v>15396</v>
      </c>
      <c r="N49" s="69">
        <v>926</v>
      </c>
      <c r="O49" s="69">
        <v>0</v>
      </c>
      <c r="P49" s="69">
        <v>15397</v>
      </c>
      <c r="Q49" s="69">
        <v>0</v>
      </c>
      <c r="R49" s="18">
        <f t="shared" si="3"/>
        <v>102965</v>
      </c>
      <c r="S49" s="9"/>
      <c r="T49" s="79">
        <f t="shared" si="4"/>
        <v>0</v>
      </c>
      <c r="Z49" s="9">
        <f>R49-D49</f>
        <v>0</v>
      </c>
    </row>
    <row r="50" spans="1:26" ht="21" customHeight="1">
      <c r="A50" s="495"/>
      <c r="B50" s="496"/>
      <c r="C50" s="10" t="s">
        <v>14</v>
      </c>
      <c r="D50" s="70" t="s">
        <v>270</v>
      </c>
      <c r="E50" s="70">
        <v>199</v>
      </c>
      <c r="F50" s="70">
        <v>794</v>
      </c>
      <c r="G50" s="70">
        <v>3583</v>
      </c>
      <c r="H50" s="70">
        <v>5724</v>
      </c>
      <c r="I50" s="70">
        <v>6269</v>
      </c>
      <c r="J50" s="70">
        <v>7005</v>
      </c>
      <c r="K50" s="70">
        <v>9618</v>
      </c>
      <c r="L50" s="70">
        <v>4616</v>
      </c>
      <c r="M50" s="70">
        <v>18220</v>
      </c>
      <c r="N50" s="70">
        <v>6168</v>
      </c>
      <c r="O50" s="70">
        <v>6845</v>
      </c>
      <c r="P50" s="70">
        <v>6113</v>
      </c>
      <c r="Q50" s="70">
        <v>27649</v>
      </c>
      <c r="R50" s="23">
        <f t="shared" si="3"/>
        <v>102803</v>
      </c>
      <c r="S50" s="9"/>
      <c r="T50" s="79" t="e">
        <f t="shared" si="4"/>
        <v>#VALUE!</v>
      </c>
      <c r="Z50" s="9"/>
    </row>
    <row r="51" spans="1:26" ht="21" customHeight="1">
      <c r="A51" s="495"/>
      <c r="B51" s="654" t="s">
        <v>197</v>
      </c>
      <c r="C51" s="8" t="s">
        <v>0</v>
      </c>
      <c r="D51" s="69">
        <v>12330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6204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6126</v>
      </c>
      <c r="R51" s="18">
        <f t="shared" si="3"/>
        <v>12330</v>
      </c>
      <c r="S51" s="9"/>
      <c r="T51" s="79">
        <f t="shared" si="4"/>
        <v>0</v>
      </c>
      <c r="Z51" s="9">
        <f>R51-D51</f>
        <v>0</v>
      </c>
    </row>
    <row r="52" spans="1:26" ht="21" customHeight="1">
      <c r="A52" s="495"/>
      <c r="B52" s="655"/>
      <c r="C52" s="10" t="s">
        <v>14</v>
      </c>
      <c r="D52" s="70" t="s">
        <v>270</v>
      </c>
      <c r="E52" s="70"/>
      <c r="F52" s="70"/>
      <c r="G52" s="70"/>
      <c r="H52" s="70"/>
      <c r="I52" s="70"/>
      <c r="J52" s="70"/>
      <c r="K52" s="70">
        <v>6037</v>
      </c>
      <c r="L52" s="70"/>
      <c r="M52" s="70"/>
      <c r="N52" s="70"/>
      <c r="O52" s="70"/>
      <c r="P52" s="70"/>
      <c r="Q52" s="70">
        <v>5989</v>
      </c>
      <c r="R52" s="23">
        <f t="shared" si="3"/>
        <v>12026</v>
      </c>
      <c r="S52" s="9"/>
      <c r="T52" s="79" t="e">
        <f t="shared" si="4"/>
        <v>#VALUE!</v>
      </c>
      <c r="Z52" s="9"/>
    </row>
    <row r="53" spans="1:26" ht="21" customHeight="1">
      <c r="A53" s="495"/>
      <c r="B53" s="496" t="s">
        <v>88</v>
      </c>
      <c r="C53" s="8" t="s">
        <v>0</v>
      </c>
      <c r="D53" s="69">
        <v>2149</v>
      </c>
      <c r="E53" s="69">
        <v>61</v>
      </c>
      <c r="F53" s="69">
        <v>362</v>
      </c>
      <c r="G53" s="69">
        <v>127</v>
      </c>
      <c r="H53" s="69">
        <v>267</v>
      </c>
      <c r="I53" s="69">
        <v>480</v>
      </c>
      <c r="J53" s="69">
        <v>279</v>
      </c>
      <c r="K53" s="69">
        <v>172</v>
      </c>
      <c r="L53" s="69">
        <v>39</v>
      </c>
      <c r="M53" s="69">
        <v>0</v>
      </c>
      <c r="N53" s="69">
        <v>98</v>
      </c>
      <c r="O53" s="69">
        <v>144</v>
      </c>
      <c r="P53" s="69">
        <v>120</v>
      </c>
      <c r="Q53" s="69"/>
      <c r="R53" s="18">
        <f t="shared" si="3"/>
        <v>2149</v>
      </c>
      <c r="S53" s="9"/>
      <c r="T53" s="79">
        <f t="shared" si="4"/>
        <v>0</v>
      </c>
      <c r="Z53" s="9">
        <f>R53-D53</f>
        <v>0</v>
      </c>
    </row>
    <row r="54" spans="1:26" ht="21" customHeight="1">
      <c r="A54" s="505"/>
      <c r="B54" s="496"/>
      <c r="C54" s="10" t="s">
        <v>14</v>
      </c>
      <c r="D54" s="70" t="s">
        <v>270</v>
      </c>
      <c r="E54" s="70"/>
      <c r="F54" s="70">
        <v>40</v>
      </c>
      <c r="G54" s="70">
        <v>45</v>
      </c>
      <c r="H54" s="70">
        <v>109</v>
      </c>
      <c r="I54" s="70">
        <v>166</v>
      </c>
      <c r="J54" s="70">
        <v>267</v>
      </c>
      <c r="K54" s="70">
        <v>366</v>
      </c>
      <c r="L54" s="70">
        <v>311</v>
      </c>
      <c r="M54" s="70">
        <v>26</v>
      </c>
      <c r="N54" s="70">
        <v>44</v>
      </c>
      <c r="O54" s="70">
        <v>113</v>
      </c>
      <c r="P54" s="70">
        <v>152</v>
      </c>
      <c r="Q54" s="70">
        <v>63</v>
      </c>
      <c r="R54" s="23">
        <f t="shared" si="3"/>
        <v>1702</v>
      </c>
      <c r="S54" s="9"/>
      <c r="T54" s="79" t="e">
        <f t="shared" si="4"/>
        <v>#VALUE!</v>
      </c>
      <c r="Z54" s="9"/>
    </row>
    <row r="55" spans="1:26" ht="21" customHeight="1">
      <c r="A55" s="497" t="s">
        <v>190</v>
      </c>
      <c r="B55" s="498"/>
      <c r="C55" s="8" t="s">
        <v>0</v>
      </c>
      <c r="D55" s="18">
        <f>SUM(D57)</f>
        <v>17723</v>
      </c>
      <c r="E55" s="18">
        <f aca="true" t="shared" si="5" ref="E55:Q56">SUM(E57)</f>
        <v>507</v>
      </c>
      <c r="F55" s="18">
        <f t="shared" si="5"/>
        <v>0</v>
      </c>
      <c r="G55" s="18">
        <f t="shared" si="5"/>
        <v>1614</v>
      </c>
      <c r="H55" s="18">
        <f t="shared" si="5"/>
        <v>182</v>
      </c>
      <c r="I55" s="18">
        <f t="shared" si="5"/>
        <v>37</v>
      </c>
      <c r="J55" s="18">
        <f t="shared" si="5"/>
        <v>23</v>
      </c>
      <c r="K55" s="18">
        <f t="shared" si="5"/>
        <v>9532</v>
      </c>
      <c r="L55" s="18">
        <f t="shared" si="5"/>
        <v>0</v>
      </c>
      <c r="M55" s="18">
        <f t="shared" si="5"/>
        <v>0</v>
      </c>
      <c r="N55" s="18">
        <f t="shared" si="5"/>
        <v>5828</v>
      </c>
      <c r="O55" s="18">
        <f t="shared" si="5"/>
        <v>0</v>
      </c>
      <c r="P55" s="18">
        <f t="shared" si="5"/>
        <v>0</v>
      </c>
      <c r="Q55" s="18">
        <f t="shared" si="5"/>
        <v>0</v>
      </c>
      <c r="R55" s="18">
        <f t="shared" si="3"/>
        <v>17723</v>
      </c>
      <c r="S55" s="9"/>
      <c r="T55" s="79">
        <f t="shared" si="4"/>
        <v>0</v>
      </c>
      <c r="Z55" s="9">
        <f>R55-D55</f>
        <v>0</v>
      </c>
    </row>
    <row r="56" spans="1:26" ht="21" customHeight="1">
      <c r="A56" s="499"/>
      <c r="B56" s="498"/>
      <c r="C56" s="10" t="s">
        <v>14</v>
      </c>
      <c r="D56" s="23" t="s">
        <v>270</v>
      </c>
      <c r="E56" s="23">
        <f t="shared" si="5"/>
        <v>0</v>
      </c>
      <c r="F56" s="23">
        <f t="shared" si="5"/>
        <v>0</v>
      </c>
      <c r="G56" s="23">
        <f t="shared" si="5"/>
        <v>145</v>
      </c>
      <c r="H56" s="23">
        <f t="shared" si="5"/>
        <v>0</v>
      </c>
      <c r="I56" s="23">
        <f t="shared" si="5"/>
        <v>584</v>
      </c>
      <c r="J56" s="23">
        <f t="shared" si="5"/>
        <v>285</v>
      </c>
      <c r="K56" s="23">
        <f t="shared" si="5"/>
        <v>0</v>
      </c>
      <c r="L56" s="23">
        <f t="shared" si="5"/>
        <v>998</v>
      </c>
      <c r="M56" s="23">
        <f t="shared" si="5"/>
        <v>0</v>
      </c>
      <c r="N56" s="23">
        <f t="shared" si="5"/>
        <v>744</v>
      </c>
      <c r="O56" s="23">
        <f t="shared" si="5"/>
        <v>989</v>
      </c>
      <c r="P56" s="23">
        <f t="shared" si="5"/>
        <v>182</v>
      </c>
      <c r="Q56" s="23">
        <f t="shared" si="5"/>
        <v>9861</v>
      </c>
      <c r="R56" s="23">
        <f t="shared" si="3"/>
        <v>13788</v>
      </c>
      <c r="S56" s="9"/>
      <c r="T56" s="79" t="e">
        <f t="shared" si="4"/>
        <v>#VALUE!</v>
      </c>
      <c r="Z56" s="9"/>
    </row>
    <row r="57" spans="1:26" ht="21" customHeight="1">
      <c r="A57" s="511"/>
      <c r="B57" s="496" t="s">
        <v>198</v>
      </c>
      <c r="C57" s="8" t="s">
        <v>0</v>
      </c>
      <c r="D57" s="69">
        <f>17697+26</f>
        <v>17723</v>
      </c>
      <c r="E57" s="69">
        <v>507</v>
      </c>
      <c r="F57" s="69">
        <v>0</v>
      </c>
      <c r="G57" s="69">
        <f>1588+26</f>
        <v>1614</v>
      </c>
      <c r="H57" s="69">
        <v>182</v>
      </c>
      <c r="I57" s="69">
        <v>37</v>
      </c>
      <c r="J57" s="69">
        <v>23</v>
      </c>
      <c r="K57" s="69">
        <v>9532</v>
      </c>
      <c r="L57" s="69">
        <v>0</v>
      </c>
      <c r="M57" s="69">
        <v>0</v>
      </c>
      <c r="N57" s="69">
        <v>5828</v>
      </c>
      <c r="O57" s="69">
        <v>0</v>
      </c>
      <c r="P57" s="69">
        <v>0</v>
      </c>
      <c r="Q57" s="69">
        <v>0</v>
      </c>
      <c r="R57" s="18">
        <f t="shared" si="3"/>
        <v>17723</v>
      </c>
      <c r="S57" s="9"/>
      <c r="T57" s="79">
        <f t="shared" si="4"/>
        <v>0</v>
      </c>
      <c r="Z57" s="9">
        <f>R57-D57</f>
        <v>0</v>
      </c>
    </row>
    <row r="58" spans="1:26" ht="21" customHeight="1">
      <c r="A58" s="656"/>
      <c r="B58" s="496"/>
      <c r="C58" s="10" t="s">
        <v>14</v>
      </c>
      <c r="D58" s="70" t="s">
        <v>270</v>
      </c>
      <c r="E58" s="70"/>
      <c r="F58" s="70"/>
      <c r="G58" s="70">
        <v>145</v>
      </c>
      <c r="H58" s="70"/>
      <c r="I58" s="70">
        <v>584</v>
      </c>
      <c r="J58" s="70">
        <v>285</v>
      </c>
      <c r="K58" s="70"/>
      <c r="L58" s="70">
        <v>998</v>
      </c>
      <c r="M58" s="70"/>
      <c r="N58" s="70">
        <v>744</v>
      </c>
      <c r="O58" s="70">
        <v>989</v>
      </c>
      <c r="P58" s="70">
        <v>182</v>
      </c>
      <c r="Q58" s="70">
        <v>9861</v>
      </c>
      <c r="R58" s="23">
        <f t="shared" si="3"/>
        <v>13788</v>
      </c>
      <c r="S58" s="9"/>
      <c r="T58" s="79" t="e">
        <f t="shared" si="4"/>
        <v>#VALUE!</v>
      </c>
      <c r="Z58" s="9"/>
    </row>
    <row r="59" spans="1:26" ht="21" customHeight="1">
      <c r="A59" s="501" t="s">
        <v>298</v>
      </c>
      <c r="B59" s="502"/>
      <c r="C59" s="8" t="s">
        <v>0</v>
      </c>
      <c r="D59" s="18">
        <f>SUM(D61)</f>
        <v>13709</v>
      </c>
      <c r="E59" s="18">
        <f aca="true" t="shared" si="6" ref="E59:Q60">SUM(E61)</f>
        <v>0</v>
      </c>
      <c r="F59" s="18">
        <f t="shared" si="6"/>
        <v>3605</v>
      </c>
      <c r="G59" s="18">
        <f t="shared" si="6"/>
        <v>3234</v>
      </c>
      <c r="H59" s="18">
        <f t="shared" si="6"/>
        <v>4211</v>
      </c>
      <c r="I59" s="18">
        <f t="shared" si="6"/>
        <v>0</v>
      </c>
      <c r="J59" s="18">
        <f t="shared" si="6"/>
        <v>0</v>
      </c>
      <c r="K59" s="18">
        <f t="shared" si="6"/>
        <v>0</v>
      </c>
      <c r="L59" s="18">
        <f t="shared" si="6"/>
        <v>0</v>
      </c>
      <c r="M59" s="18">
        <f t="shared" si="6"/>
        <v>0</v>
      </c>
      <c r="N59" s="18">
        <f t="shared" si="6"/>
        <v>2659</v>
      </c>
      <c r="O59" s="18">
        <f t="shared" si="6"/>
        <v>0</v>
      </c>
      <c r="P59" s="18">
        <f t="shared" si="6"/>
        <v>0</v>
      </c>
      <c r="Q59" s="18">
        <f t="shared" si="6"/>
        <v>0</v>
      </c>
      <c r="R59" s="18">
        <f>SUM(E59:Q59)</f>
        <v>13709</v>
      </c>
      <c r="S59" s="9"/>
      <c r="T59" s="79">
        <f>D59-R59</f>
        <v>0</v>
      </c>
      <c r="Z59" s="9">
        <f>R59-D59</f>
        <v>0</v>
      </c>
    </row>
    <row r="60" spans="1:26" ht="21" customHeight="1">
      <c r="A60" s="503"/>
      <c r="B60" s="504"/>
      <c r="C60" s="10" t="s">
        <v>14</v>
      </c>
      <c r="D60" s="23" t="s">
        <v>270</v>
      </c>
      <c r="E60" s="23">
        <f t="shared" si="6"/>
        <v>0</v>
      </c>
      <c r="F60" s="23">
        <f t="shared" si="6"/>
        <v>0</v>
      </c>
      <c r="G60" s="23">
        <f t="shared" si="6"/>
        <v>998</v>
      </c>
      <c r="H60" s="23">
        <f t="shared" si="6"/>
        <v>3240</v>
      </c>
      <c r="I60" s="23">
        <f t="shared" si="6"/>
        <v>0</v>
      </c>
      <c r="J60" s="23">
        <f t="shared" si="6"/>
        <v>0</v>
      </c>
      <c r="K60" s="23">
        <f t="shared" si="6"/>
        <v>3355</v>
      </c>
      <c r="L60" s="23">
        <f t="shared" si="6"/>
        <v>593</v>
      </c>
      <c r="M60" s="23">
        <f t="shared" si="6"/>
        <v>0</v>
      </c>
      <c r="N60" s="23">
        <f t="shared" si="6"/>
        <v>0</v>
      </c>
      <c r="O60" s="23">
        <f t="shared" si="6"/>
        <v>0</v>
      </c>
      <c r="P60" s="23">
        <f t="shared" si="6"/>
        <v>0</v>
      </c>
      <c r="Q60" s="23">
        <f t="shared" si="6"/>
        <v>3619</v>
      </c>
      <c r="R60" s="23">
        <f>SUM(E60:Q60)</f>
        <v>11805</v>
      </c>
      <c r="S60" s="9"/>
      <c r="T60" s="79" t="e">
        <f>D60-R60</f>
        <v>#VALUE!</v>
      </c>
      <c r="Z60" s="9"/>
    </row>
    <row r="61" spans="1:26" ht="21" customHeight="1">
      <c r="A61" s="271"/>
      <c r="B61" s="506" t="s">
        <v>303</v>
      </c>
      <c r="C61" s="8" t="s">
        <v>0</v>
      </c>
      <c r="D61" s="69">
        <v>13709</v>
      </c>
      <c r="E61" s="69">
        <v>0</v>
      </c>
      <c r="F61" s="69">
        <v>3605</v>
      </c>
      <c r="G61" s="69">
        <v>3234</v>
      </c>
      <c r="H61" s="69">
        <v>4211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2659</v>
      </c>
      <c r="O61" s="69">
        <v>0</v>
      </c>
      <c r="P61" s="69">
        <v>0</v>
      </c>
      <c r="Q61" s="69">
        <v>0</v>
      </c>
      <c r="R61" s="18">
        <f>SUM(E61:Q61)</f>
        <v>13709</v>
      </c>
      <c r="S61" s="9"/>
      <c r="T61" s="79">
        <f>D61-R61</f>
        <v>0</v>
      </c>
      <c r="Z61" s="9">
        <f>R61-D61</f>
        <v>0</v>
      </c>
    </row>
    <row r="62" spans="1:26" ht="21" customHeight="1">
      <c r="A62" s="263"/>
      <c r="B62" s="507"/>
      <c r="C62" s="10" t="s">
        <v>14</v>
      </c>
      <c r="D62" s="70" t="s">
        <v>270</v>
      </c>
      <c r="E62" s="70"/>
      <c r="F62" s="70"/>
      <c r="G62" s="70">
        <v>998</v>
      </c>
      <c r="H62" s="70">
        <v>3240</v>
      </c>
      <c r="I62" s="70"/>
      <c r="J62" s="70"/>
      <c r="K62" s="70">
        <v>3355</v>
      </c>
      <c r="L62" s="70">
        <v>593</v>
      </c>
      <c r="M62" s="70"/>
      <c r="N62" s="70"/>
      <c r="O62" s="70"/>
      <c r="P62" s="70"/>
      <c r="Q62" s="70">
        <v>3619</v>
      </c>
      <c r="R62" s="23">
        <f>SUM(E62:Q62)</f>
        <v>11805</v>
      </c>
      <c r="S62" s="9"/>
      <c r="T62" s="79" t="e">
        <f>D62-R62</f>
        <v>#VALUE!</v>
      </c>
      <c r="Z62" s="9"/>
    </row>
    <row r="63" spans="1:26" ht="21" customHeight="1">
      <c r="A63" s="497" t="s">
        <v>193</v>
      </c>
      <c r="B63" s="498"/>
      <c r="C63" s="8" t="s">
        <v>0</v>
      </c>
      <c r="D63" s="18">
        <f>SUM(D65,D67,D69,D71,D73,D75,D77,D79,D81,D83,D85)</f>
        <v>19462354</v>
      </c>
      <c r="E63" s="18">
        <f aca="true" t="shared" si="7" ref="E63:Q64">SUM(E65,E67,E69,E71,E73,E75,E77,E79,E81,E83,E85)</f>
        <v>22518</v>
      </c>
      <c r="F63" s="18">
        <f t="shared" si="7"/>
        <v>560545</v>
      </c>
      <c r="G63" s="18">
        <f t="shared" si="7"/>
        <v>897409</v>
      </c>
      <c r="H63" s="18">
        <f t="shared" si="7"/>
        <v>872799</v>
      </c>
      <c r="I63" s="18">
        <f t="shared" si="7"/>
        <v>781339</v>
      </c>
      <c r="J63" s="18">
        <f t="shared" si="7"/>
        <v>3137956</v>
      </c>
      <c r="K63" s="18">
        <f t="shared" si="7"/>
        <v>790261</v>
      </c>
      <c r="L63" s="18">
        <f t="shared" si="7"/>
        <v>793260</v>
      </c>
      <c r="M63" s="18">
        <f t="shared" si="7"/>
        <v>1000606</v>
      </c>
      <c r="N63" s="18">
        <f t="shared" si="7"/>
        <v>937592</v>
      </c>
      <c r="O63" s="18">
        <f t="shared" si="7"/>
        <v>867258</v>
      </c>
      <c r="P63" s="18">
        <f t="shared" si="7"/>
        <v>7499889</v>
      </c>
      <c r="Q63" s="18">
        <f t="shared" si="7"/>
        <v>1300922</v>
      </c>
      <c r="R63" s="18">
        <f t="shared" si="3"/>
        <v>19462354</v>
      </c>
      <c r="S63" s="9"/>
      <c r="T63" s="79">
        <f t="shared" si="4"/>
        <v>0</v>
      </c>
      <c r="Z63" s="9">
        <f>R63-D63</f>
        <v>0</v>
      </c>
    </row>
    <row r="64" spans="1:26" ht="21" customHeight="1">
      <c r="A64" s="499"/>
      <c r="B64" s="498"/>
      <c r="C64" s="10" t="s">
        <v>14</v>
      </c>
      <c r="D64" s="23" t="s">
        <v>270</v>
      </c>
      <c r="E64" s="23">
        <f t="shared" si="7"/>
        <v>14801</v>
      </c>
      <c r="F64" s="23">
        <f t="shared" si="7"/>
        <v>200459</v>
      </c>
      <c r="G64" s="23">
        <f t="shared" si="7"/>
        <v>984747</v>
      </c>
      <c r="H64" s="23">
        <f t="shared" si="7"/>
        <v>731142</v>
      </c>
      <c r="I64" s="23">
        <f t="shared" si="7"/>
        <v>731883</v>
      </c>
      <c r="J64" s="23">
        <f t="shared" si="7"/>
        <v>1101991</v>
      </c>
      <c r="K64" s="23">
        <f t="shared" si="7"/>
        <v>2431563</v>
      </c>
      <c r="L64" s="23">
        <f t="shared" si="7"/>
        <v>884787</v>
      </c>
      <c r="M64" s="23">
        <f t="shared" si="7"/>
        <v>873158</v>
      </c>
      <c r="N64" s="23">
        <f t="shared" si="7"/>
        <v>876404</v>
      </c>
      <c r="O64" s="23">
        <f t="shared" si="7"/>
        <v>759576</v>
      </c>
      <c r="P64" s="23">
        <f t="shared" si="7"/>
        <v>2172173</v>
      </c>
      <c r="Q64" s="23">
        <f t="shared" si="7"/>
        <v>4270180</v>
      </c>
      <c r="R64" s="23">
        <f t="shared" si="3"/>
        <v>16032864</v>
      </c>
      <c r="S64" s="9"/>
      <c r="T64" s="79" t="e">
        <f t="shared" si="4"/>
        <v>#VALUE!</v>
      </c>
      <c r="Z64" s="9"/>
    </row>
    <row r="65" spans="1:26" ht="21" customHeight="1">
      <c r="A65" s="495"/>
      <c r="B65" s="496" t="s">
        <v>199</v>
      </c>
      <c r="C65" s="8" t="s">
        <v>0</v>
      </c>
      <c r="D65" s="69">
        <f>8019911+61455</f>
        <v>8081366</v>
      </c>
      <c r="E65" s="69">
        <v>5800</v>
      </c>
      <c r="F65" s="69">
        <v>247000</v>
      </c>
      <c r="G65" s="69">
        <f>503000+61455</f>
        <v>564455</v>
      </c>
      <c r="H65" s="69">
        <v>532000</v>
      </c>
      <c r="I65" s="69">
        <v>493000</v>
      </c>
      <c r="J65" s="69">
        <v>576987</v>
      </c>
      <c r="K65" s="69">
        <v>420000</v>
      </c>
      <c r="L65" s="69">
        <v>473000</v>
      </c>
      <c r="M65" s="69">
        <v>621727</v>
      </c>
      <c r="N65" s="69">
        <v>460537</v>
      </c>
      <c r="O65" s="69">
        <v>539409</v>
      </c>
      <c r="P65" s="69">
        <v>2330092</v>
      </c>
      <c r="Q65" s="69">
        <v>817359</v>
      </c>
      <c r="R65" s="18">
        <f t="shared" si="3"/>
        <v>8081366</v>
      </c>
      <c r="S65" s="9"/>
      <c r="T65" s="79">
        <f t="shared" si="4"/>
        <v>0</v>
      </c>
      <c r="Z65" s="9">
        <f>R65-D65</f>
        <v>0</v>
      </c>
    </row>
    <row r="66" spans="1:26" ht="21" customHeight="1">
      <c r="A66" s="495"/>
      <c r="B66" s="496"/>
      <c r="C66" s="10" t="s">
        <v>14</v>
      </c>
      <c r="D66" s="70" t="s">
        <v>270</v>
      </c>
      <c r="E66" s="70">
        <v>3622</v>
      </c>
      <c r="F66" s="70">
        <v>130902</v>
      </c>
      <c r="G66" s="70">
        <v>601089</v>
      </c>
      <c r="H66" s="70">
        <v>372339</v>
      </c>
      <c r="I66" s="70">
        <v>463558</v>
      </c>
      <c r="J66" s="70">
        <v>418733</v>
      </c>
      <c r="K66" s="70">
        <v>562884</v>
      </c>
      <c r="L66" s="70">
        <v>504485</v>
      </c>
      <c r="M66" s="70">
        <v>502845</v>
      </c>
      <c r="N66" s="70">
        <v>597468</v>
      </c>
      <c r="O66" s="70">
        <v>437188</v>
      </c>
      <c r="P66" s="70">
        <v>912129</v>
      </c>
      <c r="Q66" s="70">
        <v>2471075</v>
      </c>
      <c r="R66" s="23">
        <f t="shared" si="3"/>
        <v>7978317</v>
      </c>
      <c r="S66" s="9"/>
      <c r="T66" s="79" t="e">
        <f t="shared" si="4"/>
        <v>#VALUE!</v>
      </c>
      <c r="Z66" s="9"/>
    </row>
    <row r="67" spans="1:26" ht="21" customHeight="1">
      <c r="A67" s="495"/>
      <c r="B67" s="496" t="s">
        <v>200</v>
      </c>
      <c r="C67" s="8" t="s">
        <v>0</v>
      </c>
      <c r="D67" s="69">
        <f>780710+46028</f>
        <v>826738</v>
      </c>
      <c r="E67" s="69">
        <v>1308</v>
      </c>
      <c r="F67" s="69">
        <v>34725</v>
      </c>
      <c r="G67" s="69">
        <f>19966+46028</f>
        <v>65994</v>
      </c>
      <c r="H67" s="69">
        <v>63516</v>
      </c>
      <c r="I67" s="69">
        <v>22203</v>
      </c>
      <c r="J67" s="69">
        <v>43770</v>
      </c>
      <c r="K67" s="69">
        <v>90734</v>
      </c>
      <c r="L67" s="69">
        <v>24046</v>
      </c>
      <c r="M67" s="69">
        <v>47904</v>
      </c>
      <c r="N67" s="69">
        <v>133057</v>
      </c>
      <c r="O67" s="69">
        <v>54582</v>
      </c>
      <c r="P67" s="69">
        <v>44061</v>
      </c>
      <c r="Q67" s="69">
        <v>200838</v>
      </c>
      <c r="R67" s="18">
        <f t="shared" si="3"/>
        <v>826738</v>
      </c>
      <c r="S67" s="9"/>
      <c r="T67" s="79">
        <f t="shared" si="4"/>
        <v>0</v>
      </c>
      <c r="Z67" s="9">
        <f>R67-D67</f>
        <v>0</v>
      </c>
    </row>
    <row r="68" spans="1:26" ht="21" customHeight="1">
      <c r="A68" s="495"/>
      <c r="B68" s="496"/>
      <c r="C68" s="10" t="s">
        <v>14</v>
      </c>
      <c r="D68" s="70" t="s">
        <v>270</v>
      </c>
      <c r="E68" s="70">
        <v>992</v>
      </c>
      <c r="F68" s="70">
        <v>8692</v>
      </c>
      <c r="G68" s="70">
        <v>85741</v>
      </c>
      <c r="H68" s="70">
        <v>58962</v>
      </c>
      <c r="I68" s="70">
        <v>10295</v>
      </c>
      <c r="J68" s="70">
        <v>26713</v>
      </c>
      <c r="K68" s="70">
        <v>87604</v>
      </c>
      <c r="L68" s="70">
        <v>18649</v>
      </c>
      <c r="M68" s="70">
        <v>54745</v>
      </c>
      <c r="N68" s="70">
        <v>32845</v>
      </c>
      <c r="O68" s="70">
        <v>65964</v>
      </c>
      <c r="P68" s="70">
        <v>66450</v>
      </c>
      <c r="Q68" s="70">
        <v>302795</v>
      </c>
      <c r="R68" s="23">
        <f t="shared" si="3"/>
        <v>820447</v>
      </c>
      <c r="S68" s="9"/>
      <c r="T68" s="79" t="e">
        <f t="shared" si="4"/>
        <v>#VALUE!</v>
      </c>
      <c r="Z68" s="9"/>
    </row>
    <row r="69" spans="1:26" ht="21" customHeight="1">
      <c r="A69" s="495"/>
      <c r="B69" s="496" t="s">
        <v>201</v>
      </c>
      <c r="C69" s="8" t="s">
        <v>0</v>
      </c>
      <c r="D69" s="69">
        <v>530827</v>
      </c>
      <c r="E69" s="69">
        <v>1460</v>
      </c>
      <c r="F69" s="69">
        <v>30118</v>
      </c>
      <c r="G69" s="69">
        <v>21764</v>
      </c>
      <c r="H69" s="69">
        <v>33374</v>
      </c>
      <c r="I69" s="69">
        <v>22444</v>
      </c>
      <c r="J69" s="69">
        <v>47441</v>
      </c>
      <c r="K69" s="69">
        <v>30600</v>
      </c>
      <c r="L69" s="69">
        <v>52273</v>
      </c>
      <c r="M69" s="69">
        <v>87000</v>
      </c>
      <c r="N69" s="69">
        <v>97383</v>
      </c>
      <c r="O69" s="69">
        <v>29799</v>
      </c>
      <c r="P69" s="69">
        <v>37789</v>
      </c>
      <c r="Q69" s="69">
        <v>39382</v>
      </c>
      <c r="R69" s="18">
        <f t="shared" si="3"/>
        <v>530827</v>
      </c>
      <c r="S69" s="9"/>
      <c r="T69" s="79">
        <f t="shared" si="4"/>
        <v>0</v>
      </c>
      <c r="Z69" s="9">
        <f>R69-D69</f>
        <v>0</v>
      </c>
    </row>
    <row r="70" spans="1:26" ht="21" customHeight="1">
      <c r="A70" s="495"/>
      <c r="B70" s="496"/>
      <c r="C70" s="10" t="s">
        <v>14</v>
      </c>
      <c r="D70" s="70" t="s">
        <v>270</v>
      </c>
      <c r="E70" s="70">
        <v>93</v>
      </c>
      <c r="F70" s="70">
        <v>28752</v>
      </c>
      <c r="G70" s="70">
        <v>11293</v>
      </c>
      <c r="H70" s="70">
        <v>36099</v>
      </c>
      <c r="I70" s="70">
        <v>24875</v>
      </c>
      <c r="J70" s="70">
        <v>39333</v>
      </c>
      <c r="K70" s="70">
        <v>45115</v>
      </c>
      <c r="L70" s="70">
        <v>107207</v>
      </c>
      <c r="M70" s="70">
        <v>93077</v>
      </c>
      <c r="N70" s="70">
        <v>25741</v>
      </c>
      <c r="O70" s="70">
        <v>20781</v>
      </c>
      <c r="P70" s="70">
        <v>19745</v>
      </c>
      <c r="Q70" s="70">
        <v>78083</v>
      </c>
      <c r="R70" s="23">
        <f t="shared" si="3"/>
        <v>530194</v>
      </c>
      <c r="S70" s="9"/>
      <c r="T70" s="79" t="e">
        <f t="shared" si="4"/>
        <v>#VALUE!</v>
      </c>
      <c r="Z70" s="9"/>
    </row>
    <row r="71" spans="1:26" ht="21" customHeight="1">
      <c r="A71" s="495"/>
      <c r="B71" s="496" t="s">
        <v>119</v>
      </c>
      <c r="C71" s="8" t="s">
        <v>0</v>
      </c>
      <c r="D71" s="69">
        <v>1713030</v>
      </c>
      <c r="E71" s="69">
        <v>0</v>
      </c>
      <c r="F71" s="69">
        <v>142753</v>
      </c>
      <c r="G71" s="69">
        <v>142753</v>
      </c>
      <c r="H71" s="69">
        <v>142753</v>
      </c>
      <c r="I71" s="69">
        <v>142753</v>
      </c>
      <c r="J71" s="69">
        <v>142753</v>
      </c>
      <c r="K71" s="69">
        <v>142752</v>
      </c>
      <c r="L71" s="69">
        <v>142752</v>
      </c>
      <c r="M71" s="69">
        <v>142752</v>
      </c>
      <c r="N71" s="69">
        <v>142752</v>
      </c>
      <c r="O71" s="69">
        <v>142752</v>
      </c>
      <c r="P71" s="69">
        <v>142752</v>
      </c>
      <c r="Q71" s="69">
        <v>142753</v>
      </c>
      <c r="R71" s="18">
        <f t="shared" si="3"/>
        <v>1713030</v>
      </c>
      <c r="S71" s="9"/>
      <c r="T71" s="79">
        <f t="shared" si="4"/>
        <v>0</v>
      </c>
      <c r="Z71" s="9">
        <f>R71-D71</f>
        <v>0</v>
      </c>
    </row>
    <row r="72" spans="1:26" ht="21" customHeight="1">
      <c r="A72" s="495"/>
      <c r="B72" s="496"/>
      <c r="C72" s="10" t="s">
        <v>14</v>
      </c>
      <c r="D72" s="70" t="s">
        <v>270</v>
      </c>
      <c r="E72" s="70"/>
      <c r="F72" s="70">
        <v>26779</v>
      </c>
      <c r="G72" s="70">
        <v>86294</v>
      </c>
      <c r="H72" s="70">
        <v>162102</v>
      </c>
      <c r="I72" s="70">
        <v>132437</v>
      </c>
      <c r="J72" s="70">
        <v>193179</v>
      </c>
      <c r="K72" s="70">
        <v>131234</v>
      </c>
      <c r="L72" s="70">
        <v>153445</v>
      </c>
      <c r="M72" s="70">
        <v>121325</v>
      </c>
      <c r="N72" s="70">
        <v>118920</v>
      </c>
      <c r="O72" s="70">
        <v>134306</v>
      </c>
      <c r="P72" s="70">
        <v>79889</v>
      </c>
      <c r="Q72" s="70">
        <v>310219</v>
      </c>
      <c r="R72" s="23">
        <f t="shared" si="3"/>
        <v>1650129</v>
      </c>
      <c r="S72" s="9"/>
      <c r="T72" s="79" t="e">
        <f t="shared" si="4"/>
        <v>#VALUE!</v>
      </c>
      <c r="Z72" s="9"/>
    </row>
    <row r="73" spans="1:26" ht="21" customHeight="1">
      <c r="A73" s="495"/>
      <c r="B73" s="654" t="s">
        <v>202</v>
      </c>
      <c r="C73" s="8" t="s">
        <v>0</v>
      </c>
      <c r="D73" s="69">
        <v>19529</v>
      </c>
      <c r="E73" s="69">
        <v>0</v>
      </c>
      <c r="F73" s="69">
        <v>1627</v>
      </c>
      <c r="G73" s="69">
        <v>1627</v>
      </c>
      <c r="H73" s="69">
        <v>1627</v>
      </c>
      <c r="I73" s="69">
        <v>1627</v>
      </c>
      <c r="J73" s="69">
        <v>1627</v>
      </c>
      <c r="K73" s="69">
        <v>1627</v>
      </c>
      <c r="L73" s="69">
        <v>1627</v>
      </c>
      <c r="M73" s="69">
        <v>1628</v>
      </c>
      <c r="N73" s="69">
        <v>1628</v>
      </c>
      <c r="O73" s="69">
        <v>1628</v>
      </c>
      <c r="P73" s="69">
        <v>1628</v>
      </c>
      <c r="Q73" s="69">
        <v>1628</v>
      </c>
      <c r="R73" s="18">
        <f t="shared" si="3"/>
        <v>19529</v>
      </c>
      <c r="S73" s="9"/>
      <c r="T73" s="79">
        <f t="shared" si="4"/>
        <v>0</v>
      </c>
      <c r="Z73" s="9">
        <f>R73-D73</f>
        <v>0</v>
      </c>
    </row>
    <row r="74" spans="1:26" ht="21" customHeight="1">
      <c r="A74" s="495"/>
      <c r="B74" s="655"/>
      <c r="C74" s="10" t="s">
        <v>14</v>
      </c>
      <c r="D74" s="70" t="s">
        <v>270</v>
      </c>
      <c r="E74" s="70"/>
      <c r="F74" s="70">
        <v>1523</v>
      </c>
      <c r="G74" s="70">
        <v>1523</v>
      </c>
      <c r="H74" s="70">
        <v>1523</v>
      </c>
      <c r="I74" s="70">
        <v>1523</v>
      </c>
      <c r="J74" s="70">
        <v>1523</v>
      </c>
      <c r="K74" s="70">
        <v>1523</v>
      </c>
      <c r="L74" s="70">
        <v>1523</v>
      </c>
      <c r="M74" s="70">
        <v>1523</v>
      </c>
      <c r="N74" s="70">
        <v>1523</v>
      </c>
      <c r="O74" s="70">
        <v>1523</v>
      </c>
      <c r="P74" s="70">
        <v>1523</v>
      </c>
      <c r="Q74" s="70">
        <v>1523</v>
      </c>
      <c r="R74" s="23">
        <f t="shared" si="3"/>
        <v>18276</v>
      </c>
      <c r="S74" s="9"/>
      <c r="T74" s="79" t="e">
        <f t="shared" si="4"/>
        <v>#VALUE!</v>
      </c>
      <c r="Z74" s="9"/>
    </row>
    <row r="75" spans="1:26" ht="21" customHeight="1">
      <c r="A75" s="495"/>
      <c r="B75" s="496" t="s">
        <v>203</v>
      </c>
      <c r="C75" s="8" t="s">
        <v>0</v>
      </c>
      <c r="D75" s="69">
        <v>9197</v>
      </c>
      <c r="E75" s="69">
        <v>0</v>
      </c>
      <c r="F75" s="69">
        <v>641</v>
      </c>
      <c r="G75" s="69">
        <v>764</v>
      </c>
      <c r="H75" s="69">
        <v>614</v>
      </c>
      <c r="I75" s="69">
        <v>641</v>
      </c>
      <c r="J75" s="69">
        <v>589</v>
      </c>
      <c r="K75" s="69">
        <v>681</v>
      </c>
      <c r="L75" s="69">
        <v>1228</v>
      </c>
      <c r="M75" s="69">
        <v>1262</v>
      </c>
      <c r="N75" s="69">
        <v>677</v>
      </c>
      <c r="O75" s="69">
        <v>755</v>
      </c>
      <c r="P75" s="69">
        <v>715</v>
      </c>
      <c r="Q75" s="69">
        <v>630</v>
      </c>
      <c r="R75" s="18">
        <f t="shared" si="3"/>
        <v>9197</v>
      </c>
      <c r="S75" s="9"/>
      <c r="T75" s="79">
        <f t="shared" si="4"/>
        <v>0</v>
      </c>
      <c r="Z75" s="9">
        <f>R75-D75</f>
        <v>0</v>
      </c>
    </row>
    <row r="76" spans="1:26" ht="21" customHeight="1">
      <c r="A76" s="495"/>
      <c r="B76" s="496"/>
      <c r="C76" s="10" t="s">
        <v>14</v>
      </c>
      <c r="D76" s="70" t="s">
        <v>270</v>
      </c>
      <c r="E76" s="70"/>
      <c r="F76" s="70">
        <v>392</v>
      </c>
      <c r="G76" s="70">
        <v>449</v>
      </c>
      <c r="H76" s="70">
        <v>437</v>
      </c>
      <c r="I76" s="70">
        <v>406</v>
      </c>
      <c r="J76" s="70">
        <v>538</v>
      </c>
      <c r="K76" s="70">
        <v>437</v>
      </c>
      <c r="L76" s="70">
        <v>417</v>
      </c>
      <c r="M76" s="70">
        <v>371</v>
      </c>
      <c r="N76" s="70">
        <v>352</v>
      </c>
      <c r="O76" s="70">
        <v>404</v>
      </c>
      <c r="P76" s="70">
        <v>492</v>
      </c>
      <c r="Q76" s="70">
        <v>448</v>
      </c>
      <c r="R76" s="23">
        <f t="shared" si="3"/>
        <v>5143</v>
      </c>
      <c r="S76" s="9"/>
      <c r="T76" s="79" t="e">
        <f t="shared" si="4"/>
        <v>#VALUE!</v>
      </c>
      <c r="Z76" s="9"/>
    </row>
    <row r="77" spans="1:26" ht="21" customHeight="1">
      <c r="A77" s="495"/>
      <c r="B77" s="496" t="s">
        <v>204</v>
      </c>
      <c r="C77" s="8" t="s">
        <v>0</v>
      </c>
      <c r="D77" s="69">
        <v>691269</v>
      </c>
      <c r="E77" s="69">
        <v>0</v>
      </c>
      <c r="F77" s="69">
        <f>56019+1588</f>
        <v>57607</v>
      </c>
      <c r="G77" s="69">
        <f>56018+1587</f>
        <v>57605</v>
      </c>
      <c r="H77" s="69">
        <f>56019+1588</f>
        <v>57607</v>
      </c>
      <c r="I77" s="69">
        <f>56019+1587</f>
        <v>57606</v>
      </c>
      <c r="J77" s="69">
        <f>56018+1587</f>
        <v>57605</v>
      </c>
      <c r="K77" s="69">
        <f>56019+1588</f>
        <v>57607</v>
      </c>
      <c r="L77" s="69">
        <f>56019+1587</f>
        <v>57606</v>
      </c>
      <c r="M77" s="69">
        <f>56018+1587</f>
        <v>57605</v>
      </c>
      <c r="N77" s="69">
        <f>56019+1587</f>
        <v>57606</v>
      </c>
      <c r="O77" s="69">
        <f>56018+1587</f>
        <v>57605</v>
      </c>
      <c r="P77" s="69">
        <f>56018+1587</f>
        <v>57605</v>
      </c>
      <c r="Q77" s="69">
        <f>56018+1587</f>
        <v>57605</v>
      </c>
      <c r="R77" s="18">
        <f t="shared" si="3"/>
        <v>691269</v>
      </c>
      <c r="S77" s="9"/>
      <c r="T77" s="79">
        <f t="shared" si="4"/>
        <v>0</v>
      </c>
      <c r="Z77" s="9">
        <f>R77-D77</f>
        <v>0</v>
      </c>
    </row>
    <row r="78" spans="1:26" ht="21" customHeight="1">
      <c r="A78" s="495"/>
      <c r="B78" s="496"/>
      <c r="C78" s="10" t="s">
        <v>14</v>
      </c>
      <c r="D78" s="70" t="s">
        <v>270</v>
      </c>
      <c r="E78" s="70"/>
      <c r="F78" s="70"/>
      <c r="G78" s="70">
        <v>115211</v>
      </c>
      <c r="H78" s="70">
        <v>57606</v>
      </c>
      <c r="I78" s="70">
        <v>57606</v>
      </c>
      <c r="J78" s="70">
        <v>57606</v>
      </c>
      <c r="K78" s="70">
        <v>57605</v>
      </c>
      <c r="L78" s="70">
        <v>57606</v>
      </c>
      <c r="M78" s="70">
        <v>57605</v>
      </c>
      <c r="N78" s="70">
        <v>57605</v>
      </c>
      <c r="O78" s="70">
        <v>57605</v>
      </c>
      <c r="P78" s="70">
        <v>57605</v>
      </c>
      <c r="Q78" s="70">
        <v>57605</v>
      </c>
      <c r="R78" s="23">
        <f t="shared" si="3"/>
        <v>691265</v>
      </c>
      <c r="S78" s="9"/>
      <c r="T78" s="79" t="e">
        <f t="shared" si="4"/>
        <v>#VALUE!</v>
      </c>
      <c r="Z78" s="9"/>
    </row>
    <row r="79" spans="1:26" ht="21" customHeight="1">
      <c r="A79" s="495"/>
      <c r="B79" s="654" t="s">
        <v>205</v>
      </c>
      <c r="C79" s="8" t="s">
        <v>0</v>
      </c>
      <c r="D79" s="69">
        <v>488737</v>
      </c>
      <c r="E79" s="69"/>
      <c r="F79" s="69">
        <f>38756+1973</f>
        <v>40729</v>
      </c>
      <c r="G79" s="69">
        <f>38755+1973</f>
        <v>40728</v>
      </c>
      <c r="H79" s="69">
        <f>38756+1973</f>
        <v>40729</v>
      </c>
      <c r="I79" s="69">
        <f>38755+1973</f>
        <v>40728</v>
      </c>
      <c r="J79" s="69">
        <f>38755+1973</f>
        <v>40728</v>
      </c>
      <c r="K79" s="69">
        <f>38756+1973</f>
        <v>40729</v>
      </c>
      <c r="L79" s="69">
        <f>38755+1973</f>
        <v>40728</v>
      </c>
      <c r="M79" s="69">
        <f>38755+1973</f>
        <v>40728</v>
      </c>
      <c r="N79" s="69">
        <f>38756+1972</f>
        <v>40728</v>
      </c>
      <c r="O79" s="69">
        <f>38756+1972</f>
        <v>40728</v>
      </c>
      <c r="P79" s="69">
        <f>38755+1972</f>
        <v>40727</v>
      </c>
      <c r="Q79" s="69">
        <f>38755+1972</f>
        <v>40727</v>
      </c>
      <c r="R79" s="18">
        <f t="shared" si="3"/>
        <v>488737</v>
      </c>
      <c r="S79" s="9"/>
      <c r="T79" s="79">
        <f t="shared" si="4"/>
        <v>0</v>
      </c>
      <c r="Z79" s="9">
        <f>R79-D79</f>
        <v>0</v>
      </c>
    </row>
    <row r="80" spans="1:26" ht="21" customHeight="1">
      <c r="A80" s="495"/>
      <c r="B80" s="655"/>
      <c r="C80" s="10" t="s">
        <v>14</v>
      </c>
      <c r="D80" s="70" t="s">
        <v>270</v>
      </c>
      <c r="E80" s="70"/>
      <c r="F80" s="70"/>
      <c r="G80" s="70">
        <v>81456</v>
      </c>
      <c r="H80" s="70">
        <v>40728</v>
      </c>
      <c r="I80" s="70">
        <v>40728</v>
      </c>
      <c r="J80" s="70">
        <v>40728</v>
      </c>
      <c r="K80" s="70">
        <v>40728</v>
      </c>
      <c r="L80" s="70">
        <v>40728</v>
      </c>
      <c r="M80" s="70">
        <v>40728</v>
      </c>
      <c r="N80" s="70">
        <v>40728</v>
      </c>
      <c r="O80" s="70">
        <v>40728</v>
      </c>
      <c r="P80" s="70">
        <v>40728</v>
      </c>
      <c r="Q80" s="70">
        <v>40728</v>
      </c>
      <c r="R80" s="23">
        <f t="shared" si="3"/>
        <v>488736</v>
      </c>
      <c r="S80" s="9"/>
      <c r="T80" s="79" t="e">
        <f t="shared" si="4"/>
        <v>#VALUE!</v>
      </c>
      <c r="Z80" s="9"/>
    </row>
    <row r="81" spans="1:26" ht="21" customHeight="1">
      <c r="A81" s="495"/>
      <c r="B81" s="496" t="s">
        <v>143</v>
      </c>
      <c r="C81" s="8" t="s">
        <v>0</v>
      </c>
      <c r="D81" s="69">
        <v>33439</v>
      </c>
      <c r="E81" s="69">
        <v>13929</v>
      </c>
      <c r="F81" s="69">
        <v>5345</v>
      </c>
      <c r="G81" s="69">
        <v>1719</v>
      </c>
      <c r="H81" s="69">
        <v>579</v>
      </c>
      <c r="I81" s="69">
        <v>337</v>
      </c>
      <c r="J81" s="69">
        <v>268</v>
      </c>
      <c r="K81" s="69">
        <v>5531</v>
      </c>
      <c r="L81" s="69">
        <v>0</v>
      </c>
      <c r="M81" s="69">
        <v>0</v>
      </c>
      <c r="N81" s="69">
        <v>3224</v>
      </c>
      <c r="O81" s="69">
        <v>0</v>
      </c>
      <c r="P81" s="69">
        <v>2507</v>
      </c>
      <c r="Q81" s="69">
        <v>0</v>
      </c>
      <c r="R81" s="18">
        <f t="shared" si="3"/>
        <v>33439</v>
      </c>
      <c r="S81" s="9"/>
      <c r="T81" s="79">
        <f t="shared" si="4"/>
        <v>0</v>
      </c>
      <c r="Z81" s="9">
        <f>R81-D81</f>
        <v>0</v>
      </c>
    </row>
    <row r="82" spans="1:26" ht="21" customHeight="1">
      <c r="A82" s="495"/>
      <c r="B82" s="496"/>
      <c r="C82" s="10" t="s">
        <v>14</v>
      </c>
      <c r="D82" s="70" t="s">
        <v>270</v>
      </c>
      <c r="E82" s="70">
        <v>10094</v>
      </c>
      <c r="F82" s="70">
        <v>3402</v>
      </c>
      <c r="G82" s="70">
        <v>1691</v>
      </c>
      <c r="H82" s="70">
        <v>1346</v>
      </c>
      <c r="I82" s="70">
        <v>455</v>
      </c>
      <c r="J82" s="70">
        <v>845</v>
      </c>
      <c r="K82" s="70">
        <v>1163</v>
      </c>
      <c r="L82" s="70">
        <v>727</v>
      </c>
      <c r="M82" s="70">
        <v>939</v>
      </c>
      <c r="N82" s="70">
        <v>1222</v>
      </c>
      <c r="O82" s="70">
        <v>1077</v>
      </c>
      <c r="P82" s="70">
        <v>2532</v>
      </c>
      <c r="Q82" s="70">
        <v>2515</v>
      </c>
      <c r="R82" s="23">
        <f t="shared" si="3"/>
        <v>28008</v>
      </c>
      <c r="S82" s="9"/>
      <c r="T82" s="79" t="e">
        <f t="shared" si="4"/>
        <v>#VALUE!</v>
      </c>
      <c r="Z82" s="9"/>
    </row>
    <row r="83" spans="1:26" ht="21" customHeight="1">
      <c r="A83" s="495"/>
      <c r="B83" s="654" t="s">
        <v>206</v>
      </c>
      <c r="C83" s="8" t="s">
        <v>0</v>
      </c>
      <c r="D83" s="69">
        <v>21</v>
      </c>
      <c r="E83" s="69">
        <v>21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18">
        <f t="shared" si="3"/>
        <v>21</v>
      </c>
      <c r="S83" s="9"/>
      <c r="T83" s="79">
        <f t="shared" si="4"/>
        <v>0</v>
      </c>
      <c r="Z83" s="9">
        <f>R83-D83</f>
        <v>0</v>
      </c>
    </row>
    <row r="84" spans="1:26" ht="21" customHeight="1">
      <c r="A84" s="495"/>
      <c r="B84" s="655"/>
      <c r="C84" s="10" t="s">
        <v>14</v>
      </c>
      <c r="D84" s="70" t="s">
        <v>270</v>
      </c>
      <c r="E84" s="70"/>
      <c r="F84" s="70">
        <v>17</v>
      </c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23">
        <f t="shared" si="3"/>
        <v>17</v>
      </c>
      <c r="S84" s="9"/>
      <c r="T84" s="79" t="e">
        <f t="shared" si="4"/>
        <v>#VALUE!</v>
      </c>
      <c r="Z84" s="9"/>
    </row>
    <row r="85" spans="1:26" ht="21" customHeight="1">
      <c r="A85" s="495"/>
      <c r="B85" s="496" t="s">
        <v>207</v>
      </c>
      <c r="C85" s="8" t="s">
        <v>0</v>
      </c>
      <c r="D85" s="69">
        <v>7068201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2226188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4842013</v>
      </c>
      <c r="Q85" s="69">
        <v>0</v>
      </c>
      <c r="R85" s="18">
        <f t="shared" si="3"/>
        <v>7068201</v>
      </c>
      <c r="S85" s="9"/>
      <c r="T85" s="79">
        <f t="shared" si="4"/>
        <v>0</v>
      </c>
      <c r="Z85" s="9">
        <f>R85-D85</f>
        <v>0</v>
      </c>
    </row>
    <row r="86" spans="1:26" ht="21" customHeight="1">
      <c r="A86" s="505"/>
      <c r="B86" s="496"/>
      <c r="C86" s="10" t="s">
        <v>14</v>
      </c>
      <c r="D86" s="70" t="s">
        <v>270</v>
      </c>
      <c r="E86" s="70"/>
      <c r="F86" s="70"/>
      <c r="G86" s="70"/>
      <c r="H86" s="70"/>
      <c r="I86" s="70"/>
      <c r="J86" s="70">
        <v>322793</v>
      </c>
      <c r="K86" s="70">
        <v>1503270</v>
      </c>
      <c r="L86" s="70"/>
      <c r="M86" s="70"/>
      <c r="N86" s="70"/>
      <c r="O86" s="70"/>
      <c r="P86" s="70">
        <v>991080</v>
      </c>
      <c r="Q86" s="70">
        <v>1005189</v>
      </c>
      <c r="R86" s="23">
        <f t="shared" si="3"/>
        <v>3822332</v>
      </c>
      <c r="S86" s="9"/>
      <c r="T86" s="79" t="e">
        <f t="shared" si="4"/>
        <v>#VALUE!</v>
      </c>
      <c r="Z86" s="9"/>
    </row>
    <row r="87" spans="1:26" ht="21" customHeight="1">
      <c r="A87" s="650" t="s">
        <v>304</v>
      </c>
      <c r="B87" s="651"/>
      <c r="C87" s="8" t="s">
        <v>0</v>
      </c>
      <c r="D87" s="18">
        <f>SUM(D89)</f>
        <v>1055655</v>
      </c>
      <c r="E87" s="18">
        <f aca="true" t="shared" si="8" ref="E87:Q87">SUM(E89)</f>
        <v>0</v>
      </c>
      <c r="F87" s="18">
        <f t="shared" si="8"/>
        <v>0</v>
      </c>
      <c r="G87" s="18">
        <f t="shared" si="8"/>
        <v>0</v>
      </c>
      <c r="H87" s="18">
        <f t="shared" si="8"/>
        <v>0</v>
      </c>
      <c r="I87" s="18">
        <f t="shared" si="8"/>
        <v>236384</v>
      </c>
      <c r="J87" s="18">
        <f t="shared" si="8"/>
        <v>0</v>
      </c>
      <c r="K87" s="18">
        <f t="shared" si="8"/>
        <v>0</v>
      </c>
      <c r="L87" s="18">
        <f t="shared" si="8"/>
        <v>0</v>
      </c>
      <c r="M87" s="18">
        <f t="shared" si="8"/>
        <v>0</v>
      </c>
      <c r="N87" s="18">
        <f t="shared" si="8"/>
        <v>0</v>
      </c>
      <c r="O87" s="18">
        <f t="shared" si="8"/>
        <v>0</v>
      </c>
      <c r="P87" s="18">
        <f t="shared" si="8"/>
        <v>819271</v>
      </c>
      <c r="Q87" s="18">
        <f t="shared" si="8"/>
        <v>0</v>
      </c>
      <c r="R87" s="18">
        <f t="shared" si="3"/>
        <v>1055655</v>
      </c>
      <c r="S87" s="9"/>
      <c r="T87" s="79">
        <f t="shared" si="4"/>
        <v>0</v>
      </c>
      <c r="Z87" s="9">
        <f>R87-D87</f>
        <v>0</v>
      </c>
    </row>
    <row r="88" spans="1:26" ht="21" customHeight="1">
      <c r="A88" s="652"/>
      <c r="B88" s="653"/>
      <c r="C88" s="10" t="s">
        <v>14</v>
      </c>
      <c r="D88" s="23" t="s">
        <v>270</v>
      </c>
      <c r="E88" s="23">
        <f aca="true" t="shared" si="9" ref="E88:Q88">SUM(E90)</f>
        <v>0</v>
      </c>
      <c r="F88" s="23">
        <f t="shared" si="9"/>
        <v>0</v>
      </c>
      <c r="G88" s="23">
        <f t="shared" si="9"/>
        <v>0</v>
      </c>
      <c r="H88" s="23">
        <f t="shared" si="9"/>
        <v>76780</v>
      </c>
      <c r="I88" s="23">
        <f t="shared" si="9"/>
        <v>170300</v>
      </c>
      <c r="J88" s="23">
        <f t="shared" si="9"/>
        <v>97906</v>
      </c>
      <c r="K88" s="23">
        <f t="shared" si="9"/>
        <v>45701</v>
      </c>
      <c r="L88" s="23">
        <f t="shared" si="9"/>
        <v>49970</v>
      </c>
      <c r="M88" s="23">
        <f t="shared" si="9"/>
        <v>3151</v>
      </c>
      <c r="N88" s="23">
        <f t="shared" si="9"/>
        <v>59</v>
      </c>
      <c r="O88" s="23">
        <f t="shared" si="9"/>
        <v>0</v>
      </c>
      <c r="P88" s="23">
        <f t="shared" si="9"/>
        <v>0</v>
      </c>
      <c r="Q88" s="23">
        <f t="shared" si="9"/>
        <v>613928</v>
      </c>
      <c r="R88" s="23">
        <f t="shared" si="3"/>
        <v>1057795</v>
      </c>
      <c r="S88" s="9"/>
      <c r="T88" s="79" t="e">
        <f t="shared" si="4"/>
        <v>#VALUE!</v>
      </c>
      <c r="Z88" s="9"/>
    </row>
    <row r="89" spans="1:26" ht="21" customHeight="1">
      <c r="A89" s="271"/>
      <c r="B89" s="506" t="s">
        <v>305</v>
      </c>
      <c r="C89" s="8" t="s">
        <v>0</v>
      </c>
      <c r="D89" s="69">
        <v>1055655</v>
      </c>
      <c r="E89" s="69">
        <v>0</v>
      </c>
      <c r="F89" s="69">
        <v>0</v>
      </c>
      <c r="G89" s="69">
        <v>0</v>
      </c>
      <c r="H89" s="69">
        <v>0</v>
      </c>
      <c r="I89" s="69">
        <v>236384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819271</v>
      </c>
      <c r="Q89" s="69">
        <v>0</v>
      </c>
      <c r="R89" s="18">
        <f t="shared" si="3"/>
        <v>1055655</v>
      </c>
      <c r="S89" s="9"/>
      <c r="T89" s="79">
        <f t="shared" si="4"/>
        <v>0</v>
      </c>
      <c r="Z89" s="9">
        <f>R89-D89</f>
        <v>0</v>
      </c>
    </row>
    <row r="90" spans="1:26" ht="21" customHeight="1">
      <c r="A90" s="263"/>
      <c r="B90" s="507"/>
      <c r="C90" s="10" t="s">
        <v>14</v>
      </c>
      <c r="D90" s="70" t="s">
        <v>270</v>
      </c>
      <c r="E90" s="70"/>
      <c r="F90" s="70"/>
      <c r="G90" s="70"/>
      <c r="H90" s="70">
        <v>76780</v>
      </c>
      <c r="I90" s="70">
        <v>170300</v>
      </c>
      <c r="J90" s="70">
        <v>97906</v>
      </c>
      <c r="K90" s="70">
        <v>45701</v>
      </c>
      <c r="L90" s="70">
        <v>49970</v>
      </c>
      <c r="M90" s="70">
        <v>3151</v>
      </c>
      <c r="N90" s="70">
        <v>59</v>
      </c>
      <c r="O90" s="70"/>
      <c r="P90" s="70"/>
      <c r="Q90" s="70">
        <v>613928</v>
      </c>
      <c r="R90" s="23">
        <f t="shared" si="3"/>
        <v>1057795</v>
      </c>
      <c r="S90" s="9"/>
      <c r="T90" s="79" t="e">
        <f t="shared" si="4"/>
        <v>#VALUE!</v>
      </c>
      <c r="Z90" s="9"/>
    </row>
    <row r="91" spans="1:26" ht="21" customHeight="1">
      <c r="A91" s="497" t="s">
        <v>195</v>
      </c>
      <c r="B91" s="498"/>
      <c r="C91" s="8" t="s">
        <v>0</v>
      </c>
      <c r="D91" s="18">
        <f>SUM(D93,D95,D97,D99,D101,D103)</f>
        <v>1004230</v>
      </c>
      <c r="E91" s="18">
        <f aca="true" t="shared" si="10" ref="E91:Q92">SUM(E93,E95,E97,E99,E101,E103)</f>
        <v>49631</v>
      </c>
      <c r="F91" s="18">
        <f t="shared" si="10"/>
        <v>79577</v>
      </c>
      <c r="G91" s="18">
        <f t="shared" si="10"/>
        <v>79577</v>
      </c>
      <c r="H91" s="18">
        <f t="shared" si="10"/>
        <v>79577</v>
      </c>
      <c r="I91" s="18">
        <f t="shared" si="10"/>
        <v>79577</v>
      </c>
      <c r="J91" s="18">
        <f t="shared" si="10"/>
        <v>79577</v>
      </c>
      <c r="K91" s="18">
        <f t="shared" si="10"/>
        <v>79577</v>
      </c>
      <c r="L91" s="18">
        <f t="shared" si="10"/>
        <v>79577</v>
      </c>
      <c r="M91" s="18">
        <f t="shared" si="10"/>
        <v>111264</v>
      </c>
      <c r="N91" s="18">
        <f t="shared" si="10"/>
        <v>79577</v>
      </c>
      <c r="O91" s="18">
        <f t="shared" si="10"/>
        <v>79577</v>
      </c>
      <c r="P91" s="18">
        <f t="shared" si="10"/>
        <v>79602</v>
      </c>
      <c r="Q91" s="18">
        <f t="shared" si="10"/>
        <v>47540</v>
      </c>
      <c r="R91" s="18">
        <f t="shared" si="3"/>
        <v>1004230</v>
      </c>
      <c r="S91" s="9"/>
      <c r="T91" s="79">
        <f t="shared" si="4"/>
        <v>0</v>
      </c>
      <c r="Z91" s="9">
        <f>R91-D91</f>
        <v>0</v>
      </c>
    </row>
    <row r="92" spans="1:26" ht="21" customHeight="1">
      <c r="A92" s="499"/>
      <c r="B92" s="498"/>
      <c r="C92" s="10" t="s">
        <v>14</v>
      </c>
      <c r="D92" s="23" t="s">
        <v>270</v>
      </c>
      <c r="E92" s="23">
        <f t="shared" si="10"/>
        <v>625</v>
      </c>
      <c r="F92" s="23">
        <f t="shared" si="10"/>
        <v>72429</v>
      </c>
      <c r="G92" s="23">
        <f t="shared" si="10"/>
        <v>63064</v>
      </c>
      <c r="H92" s="23">
        <f t="shared" si="10"/>
        <v>60311</v>
      </c>
      <c r="I92" s="23">
        <f t="shared" si="10"/>
        <v>63599</v>
      </c>
      <c r="J92" s="23">
        <f t="shared" si="10"/>
        <v>69522</v>
      </c>
      <c r="K92" s="23">
        <f t="shared" si="10"/>
        <v>69946</v>
      </c>
      <c r="L92" s="23">
        <f t="shared" si="10"/>
        <v>72230</v>
      </c>
      <c r="M92" s="23">
        <f t="shared" si="10"/>
        <v>94505</v>
      </c>
      <c r="N92" s="23">
        <f t="shared" si="10"/>
        <v>73311</v>
      </c>
      <c r="O92" s="23">
        <f t="shared" si="10"/>
        <v>75844</v>
      </c>
      <c r="P92" s="23">
        <f t="shared" si="10"/>
        <v>97691</v>
      </c>
      <c r="Q92" s="23">
        <f t="shared" si="10"/>
        <v>190904</v>
      </c>
      <c r="R92" s="23">
        <f t="shared" si="3"/>
        <v>1003981</v>
      </c>
      <c r="S92" s="9"/>
      <c r="T92" s="79" t="e">
        <f t="shared" si="4"/>
        <v>#VALUE!</v>
      </c>
      <c r="Z92" s="9"/>
    </row>
    <row r="93" spans="1:26" ht="21" customHeight="1">
      <c r="A93" s="495"/>
      <c r="B93" s="496" t="s">
        <v>27</v>
      </c>
      <c r="C93" s="8" t="s">
        <v>0</v>
      </c>
      <c r="D93" s="69">
        <v>226079</v>
      </c>
      <c r="E93" s="69">
        <v>17400</v>
      </c>
      <c r="F93" s="69">
        <v>17400</v>
      </c>
      <c r="G93" s="69">
        <v>17400</v>
      </c>
      <c r="H93" s="69">
        <v>17400</v>
      </c>
      <c r="I93" s="69">
        <v>17400</v>
      </c>
      <c r="J93" s="69">
        <v>17400</v>
      </c>
      <c r="K93" s="69">
        <v>17400</v>
      </c>
      <c r="L93" s="69">
        <v>17400</v>
      </c>
      <c r="M93" s="69">
        <v>17400</v>
      </c>
      <c r="N93" s="69">
        <v>17400</v>
      </c>
      <c r="O93" s="69">
        <v>17400</v>
      </c>
      <c r="P93" s="69">
        <v>17400</v>
      </c>
      <c r="Q93" s="69">
        <v>17279</v>
      </c>
      <c r="R93" s="18">
        <f t="shared" si="3"/>
        <v>226079</v>
      </c>
      <c r="S93" s="9"/>
      <c r="T93" s="79">
        <f t="shared" si="4"/>
        <v>0</v>
      </c>
      <c r="Z93" s="9">
        <f>R93-D93</f>
        <v>0</v>
      </c>
    </row>
    <row r="94" spans="1:26" ht="21" customHeight="1">
      <c r="A94" s="495"/>
      <c r="B94" s="496"/>
      <c r="C94" s="10" t="s">
        <v>14</v>
      </c>
      <c r="D94" s="70" t="s">
        <v>270</v>
      </c>
      <c r="E94" s="70">
        <v>104</v>
      </c>
      <c r="F94" s="70">
        <v>16609</v>
      </c>
      <c r="G94" s="70">
        <v>19967</v>
      </c>
      <c r="H94" s="70">
        <v>16959</v>
      </c>
      <c r="I94" s="70">
        <v>19549</v>
      </c>
      <c r="J94" s="70">
        <v>19550</v>
      </c>
      <c r="K94" s="70">
        <v>21665</v>
      </c>
      <c r="L94" s="70">
        <v>16412</v>
      </c>
      <c r="M94" s="70">
        <v>28744</v>
      </c>
      <c r="N94" s="70">
        <v>10240</v>
      </c>
      <c r="O94" s="70">
        <v>8886</v>
      </c>
      <c r="P94" s="70">
        <v>11003</v>
      </c>
      <c r="Q94" s="70">
        <v>36287</v>
      </c>
      <c r="R94" s="23">
        <f t="shared" si="3"/>
        <v>225975</v>
      </c>
      <c r="S94" s="9"/>
      <c r="T94" s="79" t="e">
        <f t="shared" si="4"/>
        <v>#VALUE!</v>
      </c>
      <c r="Z94" s="9"/>
    </row>
    <row r="95" spans="1:26" ht="21" customHeight="1">
      <c r="A95" s="495"/>
      <c r="B95" s="496" t="s">
        <v>154</v>
      </c>
      <c r="C95" s="8" t="s">
        <v>0</v>
      </c>
      <c r="D95" s="69">
        <v>414659</v>
      </c>
      <c r="E95" s="69">
        <v>31914</v>
      </c>
      <c r="F95" s="69">
        <v>31914</v>
      </c>
      <c r="G95" s="69">
        <v>31914</v>
      </c>
      <c r="H95" s="69">
        <v>31914</v>
      </c>
      <c r="I95" s="69">
        <v>31914</v>
      </c>
      <c r="J95" s="69">
        <v>31914</v>
      </c>
      <c r="K95" s="69">
        <v>31914</v>
      </c>
      <c r="L95" s="69">
        <v>31914</v>
      </c>
      <c r="M95" s="69">
        <v>63602</v>
      </c>
      <c r="N95" s="69">
        <v>31915</v>
      </c>
      <c r="O95" s="69">
        <v>31915</v>
      </c>
      <c r="P95" s="69">
        <v>31915</v>
      </c>
      <c r="Q95" s="69">
        <v>0</v>
      </c>
      <c r="R95" s="18">
        <f t="shared" si="3"/>
        <v>414659</v>
      </c>
      <c r="S95" s="9"/>
      <c r="T95" s="79">
        <f t="shared" si="4"/>
        <v>0</v>
      </c>
      <c r="Z95" s="9">
        <f>R95-D95</f>
        <v>0</v>
      </c>
    </row>
    <row r="96" spans="1:26" ht="21" customHeight="1">
      <c r="A96" s="495"/>
      <c r="B96" s="496"/>
      <c r="C96" s="10" t="s">
        <v>14</v>
      </c>
      <c r="D96" s="70" t="s">
        <v>270</v>
      </c>
      <c r="E96" s="70">
        <v>352</v>
      </c>
      <c r="F96" s="70">
        <v>25557</v>
      </c>
      <c r="G96" s="70">
        <v>12834</v>
      </c>
      <c r="H96" s="70">
        <v>13089</v>
      </c>
      <c r="I96" s="70">
        <v>13782</v>
      </c>
      <c r="J96" s="70">
        <v>19709</v>
      </c>
      <c r="K96" s="70">
        <v>18013</v>
      </c>
      <c r="L96" s="70">
        <v>25555</v>
      </c>
      <c r="M96" s="70">
        <v>35500</v>
      </c>
      <c r="N96" s="70">
        <v>32805</v>
      </c>
      <c r="O96" s="70">
        <v>36540</v>
      </c>
      <c r="P96" s="70">
        <v>56303</v>
      </c>
      <c r="Q96" s="70">
        <v>124500</v>
      </c>
      <c r="R96" s="23">
        <f t="shared" si="3"/>
        <v>414539</v>
      </c>
      <c r="S96" s="9"/>
      <c r="T96" s="79" t="e">
        <f t="shared" si="4"/>
        <v>#VALUE!</v>
      </c>
      <c r="Z96" s="9"/>
    </row>
    <row r="97" spans="1:26" ht="21" customHeight="1">
      <c r="A97" s="495"/>
      <c r="B97" s="496" t="s">
        <v>119</v>
      </c>
      <c r="C97" s="8" t="s">
        <v>0</v>
      </c>
      <c r="D97" s="69">
        <v>1739</v>
      </c>
      <c r="E97" s="69">
        <v>0</v>
      </c>
      <c r="F97" s="69">
        <v>145</v>
      </c>
      <c r="G97" s="69">
        <v>145</v>
      </c>
      <c r="H97" s="69">
        <v>145</v>
      </c>
      <c r="I97" s="69">
        <v>145</v>
      </c>
      <c r="J97" s="69">
        <v>145</v>
      </c>
      <c r="K97" s="69">
        <v>145</v>
      </c>
      <c r="L97" s="69">
        <v>145</v>
      </c>
      <c r="M97" s="69">
        <v>145</v>
      </c>
      <c r="N97" s="69">
        <v>145</v>
      </c>
      <c r="O97" s="69">
        <v>145</v>
      </c>
      <c r="P97" s="69">
        <v>145</v>
      </c>
      <c r="Q97" s="69">
        <v>144</v>
      </c>
      <c r="R97" s="18">
        <f aca="true" t="shared" si="11" ref="R97:R106">SUM(E97:Q97)</f>
        <v>1739</v>
      </c>
      <c r="S97" s="9"/>
      <c r="T97" s="79">
        <f t="shared" si="4"/>
        <v>0</v>
      </c>
      <c r="Z97" s="9">
        <f>R97-D97</f>
        <v>0</v>
      </c>
    </row>
    <row r="98" spans="1:26" ht="21" customHeight="1">
      <c r="A98" s="495"/>
      <c r="B98" s="496"/>
      <c r="C98" s="10" t="s">
        <v>14</v>
      </c>
      <c r="D98" s="70" t="s">
        <v>270</v>
      </c>
      <c r="E98" s="70">
        <v>144</v>
      </c>
      <c r="F98" s="70">
        <v>145</v>
      </c>
      <c r="G98" s="70">
        <v>145</v>
      </c>
      <c r="H98" s="70">
        <v>145</v>
      </c>
      <c r="I98" s="70">
        <v>145</v>
      </c>
      <c r="J98" s="70">
        <v>145</v>
      </c>
      <c r="K98" s="70">
        <v>144</v>
      </c>
      <c r="L98" s="70">
        <v>145</v>
      </c>
      <c r="M98" s="70">
        <v>144</v>
      </c>
      <c r="N98" s="70">
        <v>142</v>
      </c>
      <c r="O98" s="70">
        <v>144</v>
      </c>
      <c r="P98" s="70">
        <v>144</v>
      </c>
      <c r="Q98" s="70"/>
      <c r="R98" s="23">
        <f t="shared" si="11"/>
        <v>1732</v>
      </c>
      <c r="S98" s="9"/>
      <c r="T98" s="79" t="e">
        <f t="shared" si="4"/>
        <v>#VALUE!</v>
      </c>
      <c r="Z98" s="9"/>
    </row>
    <row r="99" spans="1:26" ht="21" customHeight="1">
      <c r="A99" s="495"/>
      <c r="B99" s="496" t="s">
        <v>204</v>
      </c>
      <c r="C99" s="8" t="s">
        <v>0</v>
      </c>
      <c r="D99" s="69">
        <v>361411</v>
      </c>
      <c r="E99" s="69"/>
      <c r="F99" s="69">
        <v>30118</v>
      </c>
      <c r="G99" s="69">
        <v>30118</v>
      </c>
      <c r="H99" s="69">
        <v>30118</v>
      </c>
      <c r="I99" s="69">
        <v>30118</v>
      </c>
      <c r="J99" s="69">
        <v>30118</v>
      </c>
      <c r="K99" s="69">
        <v>30118</v>
      </c>
      <c r="L99" s="69">
        <v>30118</v>
      </c>
      <c r="M99" s="69">
        <v>30117</v>
      </c>
      <c r="N99" s="69">
        <v>30117</v>
      </c>
      <c r="O99" s="69">
        <v>30117</v>
      </c>
      <c r="P99" s="69">
        <v>30117</v>
      </c>
      <c r="Q99" s="69">
        <v>30117</v>
      </c>
      <c r="R99" s="18">
        <f t="shared" si="11"/>
        <v>361411</v>
      </c>
      <c r="S99" s="9"/>
      <c r="T99" s="79">
        <f t="shared" si="4"/>
        <v>0</v>
      </c>
      <c r="Z99" s="9">
        <f>R99-D99</f>
        <v>0</v>
      </c>
    </row>
    <row r="100" spans="1:26" ht="21" customHeight="1">
      <c r="A100" s="495"/>
      <c r="B100" s="496"/>
      <c r="C100" s="10" t="s">
        <v>14</v>
      </c>
      <c r="D100" s="70" t="s">
        <v>270</v>
      </c>
      <c r="E100" s="70"/>
      <c r="F100" s="70">
        <v>30118</v>
      </c>
      <c r="G100" s="70">
        <v>30118</v>
      </c>
      <c r="H100" s="70">
        <v>30118</v>
      </c>
      <c r="I100" s="70">
        <v>30118</v>
      </c>
      <c r="J100" s="70">
        <v>30118</v>
      </c>
      <c r="K100" s="70">
        <v>30117</v>
      </c>
      <c r="L100" s="70">
        <v>30118</v>
      </c>
      <c r="M100" s="70">
        <v>30117</v>
      </c>
      <c r="N100" s="70">
        <v>30117</v>
      </c>
      <c r="O100" s="70">
        <v>30117</v>
      </c>
      <c r="P100" s="70">
        <v>30117</v>
      </c>
      <c r="Q100" s="70">
        <v>30117</v>
      </c>
      <c r="R100" s="23">
        <f t="shared" si="11"/>
        <v>361410</v>
      </c>
      <c r="S100" s="9"/>
      <c r="T100" s="79" t="e">
        <f t="shared" si="4"/>
        <v>#VALUE!</v>
      </c>
      <c r="Z100" s="9"/>
    </row>
    <row r="101" spans="1:26" ht="21" customHeight="1">
      <c r="A101" s="495"/>
      <c r="B101" s="496" t="s">
        <v>143</v>
      </c>
      <c r="C101" s="8" t="s">
        <v>0</v>
      </c>
      <c r="D101" s="69">
        <v>317</v>
      </c>
      <c r="E101" s="69">
        <v>317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18">
        <f t="shared" si="11"/>
        <v>317</v>
      </c>
      <c r="S101" s="9"/>
      <c r="T101" s="79">
        <f t="shared" si="4"/>
        <v>0</v>
      </c>
      <c r="Z101" s="9">
        <f>R101-D101</f>
        <v>0</v>
      </c>
    </row>
    <row r="102" spans="1:26" ht="21" customHeight="1">
      <c r="A102" s="495"/>
      <c r="B102" s="496"/>
      <c r="C102" s="10" t="s">
        <v>14</v>
      </c>
      <c r="D102" s="70" t="s">
        <v>270</v>
      </c>
      <c r="E102" s="70">
        <v>25</v>
      </c>
      <c r="F102" s="70"/>
      <c r="G102" s="70"/>
      <c r="H102" s="70"/>
      <c r="I102" s="70">
        <v>5</v>
      </c>
      <c r="J102" s="70"/>
      <c r="K102" s="70">
        <v>7</v>
      </c>
      <c r="L102" s="70"/>
      <c r="M102" s="70"/>
      <c r="N102" s="70">
        <v>7</v>
      </c>
      <c r="O102" s="70">
        <v>157</v>
      </c>
      <c r="P102" s="70">
        <v>100</v>
      </c>
      <c r="Q102" s="70"/>
      <c r="R102" s="23">
        <f t="shared" si="11"/>
        <v>301</v>
      </c>
      <c r="S102" s="9"/>
      <c r="T102" s="79" t="e">
        <f t="shared" si="4"/>
        <v>#VALUE!</v>
      </c>
      <c r="Z102" s="9"/>
    </row>
    <row r="103" spans="1:26" ht="21" customHeight="1">
      <c r="A103" s="508"/>
      <c r="B103" s="496" t="s">
        <v>88</v>
      </c>
      <c r="C103" s="8" t="s">
        <v>0</v>
      </c>
      <c r="D103" s="69">
        <v>25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25</v>
      </c>
      <c r="Q103" s="69">
        <v>0</v>
      </c>
      <c r="R103" s="18">
        <f t="shared" si="11"/>
        <v>25</v>
      </c>
      <c r="S103" s="9"/>
      <c r="T103" s="79">
        <f t="shared" si="4"/>
        <v>0</v>
      </c>
      <c r="Z103" s="9">
        <f>R103-D103</f>
        <v>0</v>
      </c>
    </row>
    <row r="104" spans="1:26" ht="21" customHeight="1">
      <c r="A104" s="511"/>
      <c r="B104" s="496"/>
      <c r="C104" s="10" t="s">
        <v>14</v>
      </c>
      <c r="D104" s="70" t="s">
        <v>270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>
        <v>24</v>
      </c>
      <c r="Q104" s="70"/>
      <c r="R104" s="23">
        <f t="shared" si="11"/>
        <v>24</v>
      </c>
      <c r="S104" s="9"/>
      <c r="T104" s="79" t="e">
        <f t="shared" si="4"/>
        <v>#VALUE!</v>
      </c>
      <c r="Z104" s="9"/>
    </row>
    <row r="105" spans="1:26" ht="21" customHeight="1">
      <c r="A105" s="485" t="s">
        <v>28</v>
      </c>
      <c r="B105" s="486"/>
      <c r="C105" s="8" t="s">
        <v>0</v>
      </c>
      <c r="D105" s="18">
        <f aca="true" t="shared" si="12" ref="D105:Q106">SUM(D33,D55,D59,D63,D87,D91)</f>
        <v>22964523</v>
      </c>
      <c r="E105" s="18">
        <f t="shared" si="12"/>
        <v>97030</v>
      </c>
      <c r="F105" s="18">
        <f t="shared" si="12"/>
        <v>706348</v>
      </c>
      <c r="G105" s="18">
        <f t="shared" si="12"/>
        <v>1073627</v>
      </c>
      <c r="H105" s="18">
        <f t="shared" si="12"/>
        <v>1060537</v>
      </c>
      <c r="I105" s="18">
        <f t="shared" si="12"/>
        <v>1216114</v>
      </c>
      <c r="J105" s="18">
        <f t="shared" si="12"/>
        <v>3297306</v>
      </c>
      <c r="K105" s="18">
        <f t="shared" si="12"/>
        <v>978991</v>
      </c>
      <c r="L105" s="18">
        <f t="shared" si="12"/>
        <v>949281</v>
      </c>
      <c r="M105" s="18">
        <f t="shared" si="12"/>
        <v>1204529</v>
      </c>
      <c r="N105" s="18">
        <f t="shared" si="12"/>
        <v>1123304</v>
      </c>
      <c r="O105" s="18">
        <f t="shared" si="12"/>
        <v>1051498</v>
      </c>
      <c r="P105" s="18">
        <f t="shared" si="12"/>
        <v>8595423</v>
      </c>
      <c r="Q105" s="18">
        <f t="shared" si="12"/>
        <v>1610535</v>
      </c>
      <c r="R105" s="18">
        <f t="shared" si="11"/>
        <v>22964523</v>
      </c>
      <c r="S105" s="9"/>
      <c r="T105" s="79">
        <f t="shared" si="4"/>
        <v>0</v>
      </c>
      <c r="Z105" s="9">
        <f>R105-D105</f>
        <v>0</v>
      </c>
    </row>
    <row r="106" spans="1:26" ht="21" customHeight="1">
      <c r="A106" s="487"/>
      <c r="B106" s="488"/>
      <c r="C106" s="12" t="s">
        <v>14</v>
      </c>
      <c r="D106" s="25" t="s">
        <v>270</v>
      </c>
      <c r="E106" s="25">
        <f t="shared" si="12"/>
        <v>28632</v>
      </c>
      <c r="F106" s="25">
        <f t="shared" si="12"/>
        <v>340808</v>
      </c>
      <c r="G106" s="25">
        <f t="shared" si="12"/>
        <v>1130470</v>
      </c>
      <c r="H106" s="25">
        <f t="shared" si="12"/>
        <v>967224</v>
      </c>
      <c r="I106" s="25">
        <f t="shared" si="12"/>
        <v>1071389</v>
      </c>
      <c r="J106" s="25">
        <f t="shared" si="12"/>
        <v>1338923</v>
      </c>
      <c r="K106" s="25">
        <f t="shared" si="12"/>
        <v>2652882</v>
      </c>
      <c r="L106" s="25">
        <f t="shared" si="12"/>
        <v>1094363</v>
      </c>
      <c r="M106" s="25">
        <f t="shared" si="12"/>
        <v>1095267</v>
      </c>
      <c r="N106" s="25">
        <f t="shared" si="12"/>
        <v>1052047</v>
      </c>
      <c r="O106" s="25">
        <f t="shared" si="12"/>
        <v>930012</v>
      </c>
      <c r="P106" s="25">
        <f t="shared" si="12"/>
        <v>2418623</v>
      </c>
      <c r="Q106" s="25">
        <f t="shared" si="12"/>
        <v>5392040</v>
      </c>
      <c r="R106" s="25">
        <f t="shared" si="11"/>
        <v>19512680</v>
      </c>
      <c r="S106" s="9"/>
      <c r="T106" s="79" t="e">
        <f t="shared" si="4"/>
        <v>#VALUE!</v>
      </c>
      <c r="Z106" s="9"/>
    </row>
    <row r="107" spans="1:18" ht="13.5">
      <c r="A107" s="306" t="s">
        <v>16</v>
      </c>
      <c r="B107" s="307"/>
      <c r="C107" s="312" t="s">
        <v>406</v>
      </c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4"/>
    </row>
    <row r="108" spans="1:18" ht="13.5">
      <c r="A108" s="308"/>
      <c r="B108" s="309"/>
      <c r="C108" s="315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7"/>
    </row>
    <row r="109" spans="1:18" ht="13.5">
      <c r="A109" s="308"/>
      <c r="B109" s="309"/>
      <c r="C109" s="315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7"/>
    </row>
    <row r="110" spans="1:18" ht="13.5">
      <c r="A110" s="308"/>
      <c r="B110" s="309"/>
      <c r="C110" s="315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7"/>
    </row>
    <row r="111" spans="1:18" ht="13.5">
      <c r="A111" s="308"/>
      <c r="B111" s="309"/>
      <c r="C111" s="318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20"/>
    </row>
    <row r="112" spans="1:18" ht="13.5">
      <c r="A112" s="308"/>
      <c r="B112" s="309"/>
      <c r="C112" s="321" t="s">
        <v>407</v>
      </c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</row>
    <row r="113" spans="1:18" ht="13.5">
      <c r="A113" s="308"/>
      <c r="B113" s="309"/>
      <c r="C113" s="321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</row>
    <row r="114" spans="1:18" ht="13.5">
      <c r="A114" s="308"/>
      <c r="B114" s="309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</row>
    <row r="115" spans="1:18" ht="13.5">
      <c r="A115" s="308"/>
      <c r="B115" s="309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</row>
    <row r="116" spans="1:18" ht="13.5">
      <c r="A116" s="310"/>
      <c r="B116" s="31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</row>
  </sheetData>
  <sheetProtection/>
  <mergeCells count="99">
    <mergeCell ref="Q2:R2"/>
    <mergeCell ref="A1:R1"/>
    <mergeCell ref="A3:B5"/>
    <mergeCell ref="C3:C5"/>
    <mergeCell ref="D3:D5"/>
    <mergeCell ref="E3:G3"/>
    <mergeCell ref="H3:J3"/>
    <mergeCell ref="K3:M3"/>
    <mergeCell ref="N3:Q3"/>
    <mergeCell ref="R3:R5"/>
    <mergeCell ref="O4:O5"/>
    <mergeCell ref="P4:P5"/>
    <mergeCell ref="E4:E5"/>
    <mergeCell ref="F4:F5"/>
    <mergeCell ref="G4:G5"/>
    <mergeCell ref="H4:H5"/>
    <mergeCell ref="I4:I5"/>
    <mergeCell ref="J4:J5"/>
    <mergeCell ref="C6:R10"/>
    <mergeCell ref="C11:R15"/>
    <mergeCell ref="C16:R20"/>
    <mergeCell ref="C21:R25"/>
    <mergeCell ref="C26:R30"/>
    <mergeCell ref="Q4:Q5"/>
    <mergeCell ref="K4:K5"/>
    <mergeCell ref="L4:L5"/>
    <mergeCell ref="M4:M5"/>
    <mergeCell ref="N4:N5"/>
    <mergeCell ref="A2:B2"/>
    <mergeCell ref="A31:B32"/>
    <mergeCell ref="A33:B34"/>
    <mergeCell ref="A35:A36"/>
    <mergeCell ref="B35:B36"/>
    <mergeCell ref="A37:A38"/>
    <mergeCell ref="B37:B38"/>
    <mergeCell ref="A6:B30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B56"/>
    <mergeCell ref="A57:A58"/>
    <mergeCell ref="B57:B58"/>
    <mergeCell ref="A59:B60"/>
    <mergeCell ref="B61:B62"/>
    <mergeCell ref="A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79:A80"/>
    <mergeCell ref="B79:B80"/>
    <mergeCell ref="A81:A82"/>
    <mergeCell ref="B81:B82"/>
    <mergeCell ref="A83:A84"/>
    <mergeCell ref="B83:B84"/>
    <mergeCell ref="A85:A86"/>
    <mergeCell ref="B85:B86"/>
    <mergeCell ref="A87:B88"/>
    <mergeCell ref="B89:B90"/>
    <mergeCell ref="A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5:B106"/>
    <mergeCell ref="A107:B116"/>
    <mergeCell ref="C107:R111"/>
    <mergeCell ref="C112:R116"/>
  </mergeCells>
  <dataValidations count="1">
    <dataValidation allowBlank="1" showInputMessage="1" showErrorMessage="1" imeMode="off" sqref="D32:R106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&amp;P/&amp;N</oddFooter>
  </headerFooter>
  <rowBreaks count="2" manualBreakCount="2">
    <brk id="58" max="17" man="1"/>
    <brk id="88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3" zoomScaleNormal="85" zoomScaleSheetLayoutView="73" zoomScalePageLayoutView="0" workbookViewId="0" topLeftCell="A1">
      <pane xSplit="3" ySplit="1" topLeftCell="D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21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4" customHeight="1">
      <c r="A2" s="624" t="s">
        <v>415</v>
      </c>
      <c r="B2" s="624"/>
      <c r="C2" s="280" t="s">
        <v>256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649" t="s">
        <v>13</v>
      </c>
      <c r="R2" s="649"/>
      <c r="S2" s="28"/>
      <c r="T2" s="80"/>
    </row>
    <row r="3" spans="1:19" ht="12.75" customHeight="1">
      <c r="A3" s="469" t="s">
        <v>254</v>
      </c>
      <c r="B3" s="482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  <c r="S3" s="9"/>
    </row>
    <row r="4" spans="1:19" ht="12.75" customHeight="1">
      <c r="A4" s="559"/>
      <c r="B4" s="659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  <c r="S4" s="9"/>
    </row>
    <row r="5" spans="1:19" ht="12.75" customHeight="1">
      <c r="A5" s="483"/>
      <c r="B5" s="484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  <c r="S5" s="9"/>
    </row>
    <row r="6" spans="1:20" ht="21" customHeight="1">
      <c r="A6" s="512" t="s">
        <v>208</v>
      </c>
      <c r="B6" s="513"/>
      <c r="C6" s="8" t="s">
        <v>0</v>
      </c>
      <c r="D6" s="18">
        <f>SUM(D8,D10,D12,D14,D16,D18)</f>
        <v>206049</v>
      </c>
      <c r="E6" s="18">
        <f aca="true" t="shared" si="0" ref="E6:Q7">SUM(E8,E10,E12,E14,E16,E18)</f>
        <v>12742</v>
      </c>
      <c r="F6" s="18">
        <f t="shared" si="0"/>
        <v>20152</v>
      </c>
      <c r="G6" s="18">
        <f t="shared" si="0"/>
        <v>14367</v>
      </c>
      <c r="H6" s="18">
        <f t="shared" si="0"/>
        <v>15766</v>
      </c>
      <c r="I6" s="18">
        <f t="shared" si="0"/>
        <v>13070</v>
      </c>
      <c r="J6" s="18">
        <f t="shared" si="0"/>
        <v>18959</v>
      </c>
      <c r="K6" s="18">
        <f t="shared" si="0"/>
        <v>27537</v>
      </c>
      <c r="L6" s="18">
        <f t="shared" si="0"/>
        <v>15532</v>
      </c>
      <c r="M6" s="18">
        <f t="shared" si="0"/>
        <v>20520</v>
      </c>
      <c r="N6" s="18">
        <f t="shared" si="0"/>
        <v>16807</v>
      </c>
      <c r="O6" s="18">
        <f t="shared" si="0"/>
        <v>9362</v>
      </c>
      <c r="P6" s="18">
        <f t="shared" si="0"/>
        <v>14383</v>
      </c>
      <c r="Q6" s="18">
        <f t="shared" si="0"/>
        <v>6852</v>
      </c>
      <c r="R6" s="18">
        <f aca="true" t="shared" si="1" ref="R6:R21">SUM(E6:Q6)</f>
        <v>206049</v>
      </c>
      <c r="S6" s="9"/>
      <c r="T6" s="79">
        <f aca="true" t="shared" si="2" ref="T6:T21">D6-R6</f>
        <v>0</v>
      </c>
    </row>
    <row r="7" spans="1:20" ht="21" customHeight="1">
      <c r="A7" s="514"/>
      <c r="B7" s="515"/>
      <c r="C7" s="10" t="s">
        <v>14</v>
      </c>
      <c r="D7" s="23" t="s">
        <v>270</v>
      </c>
      <c r="E7" s="23">
        <f t="shared" si="0"/>
        <v>746</v>
      </c>
      <c r="F7" s="23">
        <f t="shared" si="0"/>
        <v>9732</v>
      </c>
      <c r="G7" s="23">
        <f t="shared" si="0"/>
        <v>9719</v>
      </c>
      <c r="H7" s="23">
        <f t="shared" si="0"/>
        <v>11520</v>
      </c>
      <c r="I7" s="23">
        <f t="shared" si="0"/>
        <v>11600</v>
      </c>
      <c r="J7" s="23">
        <f t="shared" si="0"/>
        <v>9209</v>
      </c>
      <c r="K7" s="23">
        <f t="shared" si="0"/>
        <v>14491</v>
      </c>
      <c r="L7" s="23">
        <f t="shared" si="0"/>
        <v>10793</v>
      </c>
      <c r="M7" s="23">
        <f t="shared" si="0"/>
        <v>14446</v>
      </c>
      <c r="N7" s="23">
        <f t="shared" si="0"/>
        <v>11649</v>
      </c>
      <c r="O7" s="23">
        <f t="shared" si="0"/>
        <v>14845</v>
      </c>
      <c r="P7" s="23">
        <f t="shared" si="0"/>
        <v>23416</v>
      </c>
      <c r="Q7" s="23">
        <f t="shared" si="0"/>
        <v>51816</v>
      </c>
      <c r="R7" s="23">
        <f t="shared" si="1"/>
        <v>193982</v>
      </c>
      <c r="S7" s="9"/>
      <c r="T7" s="79" t="e">
        <f t="shared" si="2"/>
        <v>#VALUE!</v>
      </c>
    </row>
    <row r="8" spans="1:20" ht="21" customHeight="1">
      <c r="A8" s="473"/>
      <c r="B8" s="466" t="s">
        <v>27</v>
      </c>
      <c r="C8" s="8" t="s">
        <v>0</v>
      </c>
      <c r="D8" s="69">
        <v>72554</v>
      </c>
      <c r="E8" s="69">
        <v>3140</v>
      </c>
      <c r="F8" s="69">
        <v>4841</v>
      </c>
      <c r="G8" s="69">
        <v>5946</v>
      </c>
      <c r="H8" s="69">
        <v>5441</v>
      </c>
      <c r="I8" s="69">
        <v>5439</v>
      </c>
      <c r="J8" s="69">
        <v>8617</v>
      </c>
      <c r="K8" s="69">
        <v>7614</v>
      </c>
      <c r="L8" s="69">
        <v>5266</v>
      </c>
      <c r="M8" s="69">
        <v>6765</v>
      </c>
      <c r="N8" s="69">
        <v>5266</v>
      </c>
      <c r="O8" s="69">
        <v>5181</v>
      </c>
      <c r="P8" s="69">
        <v>5567</v>
      </c>
      <c r="Q8" s="69">
        <v>3471</v>
      </c>
      <c r="R8" s="18">
        <f t="shared" si="1"/>
        <v>72554</v>
      </c>
      <c r="S8" s="9"/>
      <c r="T8" s="79">
        <f t="shared" si="2"/>
        <v>0</v>
      </c>
    </row>
    <row r="9" spans="1:20" ht="21" customHeight="1">
      <c r="A9" s="473"/>
      <c r="B9" s="466"/>
      <c r="C9" s="10" t="s">
        <v>14</v>
      </c>
      <c r="D9" s="70" t="s">
        <v>270</v>
      </c>
      <c r="E9" s="70">
        <v>746</v>
      </c>
      <c r="F9" s="70">
        <v>3795</v>
      </c>
      <c r="G9" s="70">
        <v>5659</v>
      </c>
      <c r="H9" s="70">
        <v>5009</v>
      </c>
      <c r="I9" s="70">
        <v>6057</v>
      </c>
      <c r="J9" s="70">
        <v>3426</v>
      </c>
      <c r="K9" s="70">
        <v>5482</v>
      </c>
      <c r="L9" s="70">
        <v>4847</v>
      </c>
      <c r="M9" s="70">
        <v>6800</v>
      </c>
      <c r="N9" s="70">
        <v>4582</v>
      </c>
      <c r="O9" s="70">
        <v>4303</v>
      </c>
      <c r="P9" s="70">
        <v>7484</v>
      </c>
      <c r="Q9" s="70">
        <v>9602</v>
      </c>
      <c r="R9" s="23">
        <f t="shared" si="1"/>
        <v>67792</v>
      </c>
      <c r="S9" s="9"/>
      <c r="T9" s="79" t="e">
        <f t="shared" si="2"/>
        <v>#VALUE!</v>
      </c>
    </row>
    <row r="10" spans="1:20" ht="21" customHeight="1">
      <c r="A10" s="475"/>
      <c r="B10" s="466" t="s">
        <v>62</v>
      </c>
      <c r="C10" s="8" t="s">
        <v>0</v>
      </c>
      <c r="D10" s="69">
        <v>7239</v>
      </c>
      <c r="E10" s="69">
        <v>0</v>
      </c>
      <c r="F10" s="69">
        <v>479</v>
      </c>
      <c r="G10" s="69">
        <v>479</v>
      </c>
      <c r="H10" s="69">
        <v>479</v>
      </c>
      <c r="I10" s="69">
        <v>479</v>
      </c>
      <c r="J10" s="69">
        <v>478</v>
      </c>
      <c r="K10" s="69">
        <v>479</v>
      </c>
      <c r="L10" s="69">
        <v>479</v>
      </c>
      <c r="M10" s="69">
        <v>1978</v>
      </c>
      <c r="N10" s="69">
        <v>478</v>
      </c>
      <c r="O10" s="69">
        <v>478</v>
      </c>
      <c r="P10" s="69">
        <v>477</v>
      </c>
      <c r="Q10" s="69">
        <v>476</v>
      </c>
      <c r="R10" s="18">
        <f t="shared" si="1"/>
        <v>7239</v>
      </c>
      <c r="S10" s="9"/>
      <c r="T10" s="79">
        <f t="shared" si="2"/>
        <v>0</v>
      </c>
    </row>
    <row r="11" spans="1:20" ht="21" customHeight="1">
      <c r="A11" s="475"/>
      <c r="B11" s="466"/>
      <c r="C11" s="10" t="s">
        <v>14</v>
      </c>
      <c r="D11" s="70" t="s">
        <v>270</v>
      </c>
      <c r="E11" s="70"/>
      <c r="F11" s="70"/>
      <c r="G11" s="70">
        <v>126</v>
      </c>
      <c r="H11" s="70">
        <v>427</v>
      </c>
      <c r="I11" s="70">
        <v>427</v>
      </c>
      <c r="J11" s="70">
        <v>63</v>
      </c>
      <c r="K11" s="70">
        <v>427</v>
      </c>
      <c r="L11" s="70">
        <v>63</v>
      </c>
      <c r="M11" s="70">
        <v>417</v>
      </c>
      <c r="N11" s="70">
        <v>240</v>
      </c>
      <c r="O11" s="70">
        <v>240</v>
      </c>
      <c r="P11" s="70">
        <v>240</v>
      </c>
      <c r="Q11" s="70">
        <v>2588</v>
      </c>
      <c r="R11" s="23">
        <f t="shared" si="1"/>
        <v>5258</v>
      </c>
      <c r="S11" s="9"/>
      <c r="T11" s="79" t="e">
        <f t="shared" si="2"/>
        <v>#VALUE!</v>
      </c>
    </row>
    <row r="12" spans="1:20" ht="21" customHeight="1">
      <c r="A12" s="473"/>
      <c r="B12" s="629" t="s">
        <v>128</v>
      </c>
      <c r="C12" s="8" t="s">
        <v>0</v>
      </c>
      <c r="D12" s="69">
        <v>120713</v>
      </c>
      <c r="E12" s="69">
        <v>9272</v>
      </c>
      <c r="F12" s="69">
        <v>14485</v>
      </c>
      <c r="G12" s="69">
        <v>7523</v>
      </c>
      <c r="H12" s="69">
        <v>9081</v>
      </c>
      <c r="I12" s="69">
        <v>6807</v>
      </c>
      <c r="J12" s="69">
        <v>9519</v>
      </c>
      <c r="K12" s="69">
        <v>18679</v>
      </c>
      <c r="L12" s="69">
        <v>9442</v>
      </c>
      <c r="M12" s="69">
        <v>11432</v>
      </c>
      <c r="N12" s="69">
        <v>10586</v>
      </c>
      <c r="O12" s="69">
        <v>3333</v>
      </c>
      <c r="P12" s="69">
        <v>7994</v>
      </c>
      <c r="Q12" s="69">
        <v>2560</v>
      </c>
      <c r="R12" s="18">
        <f t="shared" si="1"/>
        <v>120713</v>
      </c>
      <c r="S12" s="9"/>
      <c r="T12" s="79">
        <f t="shared" si="2"/>
        <v>0</v>
      </c>
    </row>
    <row r="13" spans="1:20" ht="21" customHeight="1">
      <c r="A13" s="473"/>
      <c r="B13" s="630"/>
      <c r="C13" s="10" t="s">
        <v>14</v>
      </c>
      <c r="D13" s="70" t="s">
        <v>270</v>
      </c>
      <c r="E13" s="70"/>
      <c r="F13" s="70">
        <v>5900</v>
      </c>
      <c r="G13" s="70">
        <v>3522</v>
      </c>
      <c r="H13" s="70">
        <v>5642</v>
      </c>
      <c r="I13" s="70">
        <v>4913</v>
      </c>
      <c r="J13" s="70">
        <v>5481</v>
      </c>
      <c r="K13" s="70">
        <v>8374</v>
      </c>
      <c r="L13" s="70">
        <v>5484</v>
      </c>
      <c r="M13" s="70">
        <v>7009</v>
      </c>
      <c r="N13" s="70">
        <v>6617</v>
      </c>
      <c r="O13" s="70">
        <v>10109</v>
      </c>
      <c r="P13" s="70">
        <v>15475</v>
      </c>
      <c r="Q13" s="70">
        <v>39433</v>
      </c>
      <c r="R13" s="23">
        <f t="shared" si="1"/>
        <v>117959</v>
      </c>
      <c r="S13" s="9"/>
      <c r="T13" s="79" t="e">
        <f t="shared" si="2"/>
        <v>#VALUE!</v>
      </c>
    </row>
    <row r="14" spans="1:20" ht="21" customHeight="1">
      <c r="A14" s="475"/>
      <c r="B14" s="466" t="s">
        <v>51</v>
      </c>
      <c r="C14" s="8" t="s">
        <v>0</v>
      </c>
      <c r="D14" s="69">
        <v>4142</v>
      </c>
      <c r="E14" s="69">
        <v>0</v>
      </c>
      <c r="F14" s="69">
        <v>347</v>
      </c>
      <c r="G14" s="69">
        <v>345</v>
      </c>
      <c r="H14" s="69">
        <v>345</v>
      </c>
      <c r="I14" s="69">
        <v>345</v>
      </c>
      <c r="J14" s="69">
        <v>345</v>
      </c>
      <c r="K14" s="69">
        <v>345</v>
      </c>
      <c r="L14" s="69">
        <v>345</v>
      </c>
      <c r="M14" s="69">
        <v>345</v>
      </c>
      <c r="N14" s="69">
        <v>345</v>
      </c>
      <c r="O14" s="69">
        <v>345</v>
      </c>
      <c r="P14" s="69">
        <v>345</v>
      </c>
      <c r="Q14" s="69">
        <v>345</v>
      </c>
      <c r="R14" s="18">
        <f t="shared" si="1"/>
        <v>4142</v>
      </c>
      <c r="S14" s="9"/>
      <c r="T14" s="79">
        <f t="shared" si="2"/>
        <v>0</v>
      </c>
    </row>
    <row r="15" spans="1:20" ht="21" customHeight="1">
      <c r="A15" s="475"/>
      <c r="B15" s="466"/>
      <c r="C15" s="10" t="s">
        <v>14</v>
      </c>
      <c r="D15" s="70" t="s">
        <v>270</v>
      </c>
      <c r="E15" s="70"/>
      <c r="F15" s="70"/>
      <c r="G15" s="70">
        <v>386</v>
      </c>
      <c r="H15" s="70">
        <v>193</v>
      </c>
      <c r="I15" s="70">
        <v>193</v>
      </c>
      <c r="J15" s="70">
        <v>193</v>
      </c>
      <c r="K15" s="70">
        <v>193</v>
      </c>
      <c r="L15" s="70">
        <v>193</v>
      </c>
      <c r="M15" s="70">
        <v>193</v>
      </c>
      <c r="N15" s="70">
        <v>193</v>
      </c>
      <c r="O15" s="70">
        <v>193</v>
      </c>
      <c r="P15" s="70">
        <v>193</v>
      </c>
      <c r="Q15" s="70">
        <v>193</v>
      </c>
      <c r="R15" s="23">
        <f t="shared" si="1"/>
        <v>2316</v>
      </c>
      <c r="S15" s="9"/>
      <c r="T15" s="79" t="e">
        <f t="shared" si="2"/>
        <v>#VALUE!</v>
      </c>
    </row>
    <row r="16" spans="1:20" ht="21" customHeight="1">
      <c r="A16" s="473"/>
      <c r="B16" s="466" t="s">
        <v>71</v>
      </c>
      <c r="C16" s="8" t="s">
        <v>0</v>
      </c>
      <c r="D16" s="69">
        <v>1302</v>
      </c>
      <c r="E16" s="69">
        <v>330</v>
      </c>
      <c r="F16" s="69">
        <v>0</v>
      </c>
      <c r="G16" s="69">
        <v>0</v>
      </c>
      <c r="H16" s="69">
        <v>420</v>
      </c>
      <c r="I16" s="69">
        <v>0</v>
      </c>
      <c r="J16" s="69">
        <v>0</v>
      </c>
      <c r="K16" s="69">
        <v>420</v>
      </c>
      <c r="L16" s="69">
        <v>0</v>
      </c>
      <c r="M16" s="69">
        <v>0</v>
      </c>
      <c r="N16" s="69">
        <v>132</v>
      </c>
      <c r="O16" s="69">
        <v>0</v>
      </c>
      <c r="P16" s="69">
        <v>0</v>
      </c>
      <c r="Q16" s="69">
        <v>0</v>
      </c>
      <c r="R16" s="18">
        <f t="shared" si="1"/>
        <v>1302</v>
      </c>
      <c r="S16" s="9"/>
      <c r="T16" s="79">
        <f t="shared" si="2"/>
        <v>0</v>
      </c>
    </row>
    <row r="17" spans="1:20" ht="21" customHeight="1">
      <c r="A17" s="473"/>
      <c r="B17" s="466"/>
      <c r="C17" s="10" t="s">
        <v>14</v>
      </c>
      <c r="D17" s="70" t="s">
        <v>270</v>
      </c>
      <c r="E17" s="70"/>
      <c r="F17" s="70">
        <v>37</v>
      </c>
      <c r="G17" s="70">
        <v>1</v>
      </c>
      <c r="H17" s="70">
        <v>200</v>
      </c>
      <c r="I17" s="70">
        <v>10</v>
      </c>
      <c r="J17" s="70">
        <v>46</v>
      </c>
      <c r="K17" s="70">
        <v>15</v>
      </c>
      <c r="L17" s="70">
        <v>206</v>
      </c>
      <c r="M17" s="70">
        <v>27</v>
      </c>
      <c r="N17" s="70">
        <v>17</v>
      </c>
      <c r="O17" s="70"/>
      <c r="P17" s="70"/>
      <c r="Q17" s="70"/>
      <c r="R17" s="23">
        <f t="shared" si="1"/>
        <v>559</v>
      </c>
      <c r="S17" s="9"/>
      <c r="T17" s="79" t="e">
        <f t="shared" si="2"/>
        <v>#VALUE!</v>
      </c>
    </row>
    <row r="18" spans="1:20" ht="21" customHeight="1">
      <c r="A18" s="475"/>
      <c r="B18" s="466" t="s">
        <v>88</v>
      </c>
      <c r="C18" s="8" t="s">
        <v>0</v>
      </c>
      <c r="D18" s="69">
        <v>99</v>
      </c>
      <c r="E18" s="69">
        <v>0</v>
      </c>
      <c r="F18" s="69">
        <v>0</v>
      </c>
      <c r="G18" s="69">
        <v>74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25</v>
      </c>
      <c r="P18" s="69">
        <v>0</v>
      </c>
      <c r="Q18" s="69">
        <v>0</v>
      </c>
      <c r="R18" s="18">
        <f t="shared" si="1"/>
        <v>99</v>
      </c>
      <c r="S18" s="9"/>
      <c r="T18" s="79">
        <f t="shared" si="2"/>
        <v>0</v>
      </c>
    </row>
    <row r="19" spans="1:20" ht="21" customHeight="1">
      <c r="A19" s="472"/>
      <c r="B19" s="466"/>
      <c r="C19" s="10" t="s">
        <v>14</v>
      </c>
      <c r="D19" s="70" t="s">
        <v>270</v>
      </c>
      <c r="E19" s="70"/>
      <c r="F19" s="70"/>
      <c r="G19" s="70">
        <v>25</v>
      </c>
      <c r="H19" s="70">
        <v>49</v>
      </c>
      <c r="I19" s="70"/>
      <c r="J19" s="70"/>
      <c r="K19" s="70"/>
      <c r="L19" s="70"/>
      <c r="M19" s="70"/>
      <c r="N19" s="70"/>
      <c r="O19" s="70"/>
      <c r="P19" s="70">
        <v>24</v>
      </c>
      <c r="Q19" s="70"/>
      <c r="R19" s="23">
        <f t="shared" si="1"/>
        <v>98</v>
      </c>
      <c r="S19" s="9"/>
      <c r="T19" s="79" t="e">
        <f t="shared" si="2"/>
        <v>#VALUE!</v>
      </c>
    </row>
    <row r="20" spans="1:20" ht="21" customHeight="1">
      <c r="A20" s="454" t="s">
        <v>28</v>
      </c>
      <c r="B20" s="455"/>
      <c r="C20" s="8" t="s">
        <v>0</v>
      </c>
      <c r="D20" s="18">
        <f>D6</f>
        <v>206049</v>
      </c>
      <c r="E20" s="18">
        <f aca="true" t="shared" si="3" ref="E20:Q21">E6</f>
        <v>12742</v>
      </c>
      <c r="F20" s="18">
        <f t="shared" si="3"/>
        <v>20152</v>
      </c>
      <c r="G20" s="18">
        <f t="shared" si="3"/>
        <v>14367</v>
      </c>
      <c r="H20" s="18">
        <f t="shared" si="3"/>
        <v>15766</v>
      </c>
      <c r="I20" s="18">
        <f t="shared" si="3"/>
        <v>13070</v>
      </c>
      <c r="J20" s="18">
        <f t="shared" si="3"/>
        <v>18959</v>
      </c>
      <c r="K20" s="18">
        <f t="shared" si="3"/>
        <v>27537</v>
      </c>
      <c r="L20" s="18">
        <f t="shared" si="3"/>
        <v>15532</v>
      </c>
      <c r="M20" s="18">
        <f t="shared" si="3"/>
        <v>20520</v>
      </c>
      <c r="N20" s="18">
        <f t="shared" si="3"/>
        <v>16807</v>
      </c>
      <c r="O20" s="18">
        <f t="shared" si="3"/>
        <v>9362</v>
      </c>
      <c r="P20" s="18">
        <f t="shared" si="3"/>
        <v>14383</v>
      </c>
      <c r="Q20" s="18">
        <f t="shared" si="3"/>
        <v>6852</v>
      </c>
      <c r="R20" s="18">
        <f t="shared" si="1"/>
        <v>206049</v>
      </c>
      <c r="S20" s="9"/>
      <c r="T20" s="79">
        <f t="shared" si="2"/>
        <v>0</v>
      </c>
    </row>
    <row r="21" spans="1:20" ht="21" customHeight="1">
      <c r="A21" s="456"/>
      <c r="B21" s="457"/>
      <c r="C21" s="12" t="s">
        <v>14</v>
      </c>
      <c r="D21" s="25" t="s">
        <v>270</v>
      </c>
      <c r="E21" s="25">
        <f t="shared" si="3"/>
        <v>746</v>
      </c>
      <c r="F21" s="25">
        <f t="shared" si="3"/>
        <v>9732</v>
      </c>
      <c r="G21" s="25">
        <f t="shared" si="3"/>
        <v>9719</v>
      </c>
      <c r="H21" s="25">
        <f t="shared" si="3"/>
        <v>11520</v>
      </c>
      <c r="I21" s="25">
        <f t="shared" si="3"/>
        <v>11600</v>
      </c>
      <c r="J21" s="25">
        <f t="shared" si="3"/>
        <v>9209</v>
      </c>
      <c r="K21" s="25">
        <f t="shared" si="3"/>
        <v>14491</v>
      </c>
      <c r="L21" s="25">
        <f t="shared" si="3"/>
        <v>10793</v>
      </c>
      <c r="M21" s="25">
        <f t="shared" si="3"/>
        <v>14446</v>
      </c>
      <c r="N21" s="25">
        <f t="shared" si="3"/>
        <v>11649</v>
      </c>
      <c r="O21" s="25">
        <f t="shared" si="3"/>
        <v>14845</v>
      </c>
      <c r="P21" s="25">
        <f t="shared" si="3"/>
        <v>23416</v>
      </c>
      <c r="Q21" s="25">
        <f t="shared" si="3"/>
        <v>51816</v>
      </c>
      <c r="R21" s="25">
        <f t="shared" si="1"/>
        <v>193982</v>
      </c>
      <c r="S21" s="9"/>
      <c r="T21" s="79" t="e">
        <f t="shared" si="2"/>
        <v>#VALUE!</v>
      </c>
    </row>
    <row r="22" spans="1:18" ht="13.5">
      <c r="A22" s="306" t="s">
        <v>16</v>
      </c>
      <c r="B22" s="307"/>
      <c r="C22" s="312" t="s">
        <v>406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</row>
    <row r="23" spans="1:18" ht="13.5">
      <c r="A23" s="308"/>
      <c r="B23" s="309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7"/>
    </row>
    <row r="24" spans="1:18" ht="13.5">
      <c r="A24" s="308"/>
      <c r="B24" s="309"/>
      <c r="C24" s="315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7"/>
    </row>
    <row r="25" spans="1:18" ht="13.5">
      <c r="A25" s="308"/>
      <c r="B25" s="309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7"/>
    </row>
    <row r="26" spans="1:18" ht="13.5">
      <c r="A26" s="308"/>
      <c r="B26" s="309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20"/>
    </row>
    <row r="27" spans="1:18" ht="13.5">
      <c r="A27" s="308"/>
      <c r="B27" s="309"/>
      <c r="C27" s="321" t="s">
        <v>407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08"/>
      <c r="B28" s="309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3.5">
      <c r="A29" s="308"/>
      <c r="B29" s="309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1:18" ht="13.5">
      <c r="A30" s="308"/>
      <c r="B30" s="309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18" ht="13.5">
      <c r="A31" s="310"/>
      <c r="B31" s="31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</sheetData>
  <sheetProtection/>
  <mergeCells count="41">
    <mergeCell ref="A1:R1"/>
    <mergeCell ref="A2:B2"/>
    <mergeCell ref="A3:B5"/>
    <mergeCell ref="C3:C5"/>
    <mergeCell ref="D3:D5"/>
    <mergeCell ref="E3:G3"/>
    <mergeCell ref="H3:J3"/>
    <mergeCell ref="K3:M3"/>
    <mergeCell ref="N3:Q3"/>
    <mergeCell ref="E4:E5"/>
    <mergeCell ref="Q2:R2"/>
    <mergeCell ref="K4:K5"/>
    <mergeCell ref="R3:R5"/>
    <mergeCell ref="M4:M5"/>
    <mergeCell ref="N4:N5"/>
    <mergeCell ref="O4:O5"/>
    <mergeCell ref="Q4:Q5"/>
    <mergeCell ref="P4:P5"/>
    <mergeCell ref="A6:B7"/>
    <mergeCell ref="A8:A9"/>
    <mergeCell ref="B8:B9"/>
    <mergeCell ref="A10:A11"/>
    <mergeCell ref="F4:F5"/>
    <mergeCell ref="G4:G5"/>
    <mergeCell ref="H4:H5"/>
    <mergeCell ref="I4:I5"/>
    <mergeCell ref="L4:L5"/>
    <mergeCell ref="A12:A13"/>
    <mergeCell ref="B12:B13"/>
    <mergeCell ref="A20:B21"/>
    <mergeCell ref="A16:A17"/>
    <mergeCell ref="J4:J5"/>
    <mergeCell ref="A18:A19"/>
    <mergeCell ref="B18:B19"/>
    <mergeCell ref="A22:B31"/>
    <mergeCell ref="C22:R26"/>
    <mergeCell ref="C27:R31"/>
    <mergeCell ref="A14:A15"/>
    <mergeCell ref="B14:B15"/>
    <mergeCell ref="B10:B11"/>
    <mergeCell ref="B16:B17"/>
  </mergeCells>
  <dataValidations count="1">
    <dataValidation allowBlank="1" showInputMessage="1" showErrorMessage="1" imeMode="off" sqref="D6:R21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2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36"/>
    </sheetView>
  </sheetViews>
  <sheetFormatPr defaultColWidth="9.140625" defaultRowHeight="15"/>
  <cols>
    <col min="1" max="1" width="3.7109375" style="9" customWidth="1"/>
    <col min="2" max="2" width="20.57421875" style="9" customWidth="1"/>
    <col min="3" max="3" width="9.00390625" style="9" customWidth="1"/>
    <col min="4" max="4" width="11.57421875" style="9" customWidth="1"/>
    <col min="5" max="17" width="9.57421875" style="9" customWidth="1"/>
    <col min="18" max="18" width="11.57421875" style="9" customWidth="1"/>
    <col min="19" max="19" width="9.00390625" style="9" customWidth="1"/>
    <col min="20" max="20" width="9.00390625" style="79" customWidth="1"/>
    <col min="21" max="16384" width="9.00390625" style="9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28" customFormat="1" ht="21.75" customHeight="1">
      <c r="A2" s="329" t="s">
        <v>410</v>
      </c>
      <c r="B2" s="329"/>
      <c r="C2" s="26" t="s">
        <v>269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260</v>
      </c>
      <c r="T2" s="80"/>
    </row>
    <row r="3" spans="1:18" ht="12" customHeight="1">
      <c r="A3" s="430" t="s">
        <v>90</v>
      </c>
      <c r="B3" s="434"/>
      <c r="C3" s="441" t="s">
        <v>91</v>
      </c>
      <c r="D3" s="432" t="s">
        <v>92</v>
      </c>
      <c r="E3" s="430" t="s">
        <v>93</v>
      </c>
      <c r="F3" s="431"/>
      <c r="G3" s="431"/>
      <c r="H3" s="430" t="s">
        <v>18</v>
      </c>
      <c r="I3" s="431"/>
      <c r="J3" s="431"/>
      <c r="K3" s="430" t="s">
        <v>19</v>
      </c>
      <c r="L3" s="431"/>
      <c r="M3" s="431"/>
      <c r="N3" s="430" t="s">
        <v>20</v>
      </c>
      <c r="O3" s="431"/>
      <c r="P3" s="431"/>
      <c r="Q3" s="431"/>
      <c r="R3" s="432" t="s">
        <v>94</v>
      </c>
    </row>
    <row r="4" spans="1:18" ht="12" customHeight="1">
      <c r="A4" s="430"/>
      <c r="B4" s="434"/>
      <c r="C4" s="441"/>
      <c r="D4" s="433"/>
      <c r="E4" s="29" t="s">
        <v>95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9" t="s">
        <v>8</v>
      </c>
      <c r="M4" s="29" t="s">
        <v>9</v>
      </c>
      <c r="N4" s="29" t="s">
        <v>10</v>
      </c>
      <c r="O4" s="29" t="s">
        <v>11</v>
      </c>
      <c r="P4" s="29" t="s">
        <v>12</v>
      </c>
      <c r="Q4" s="30" t="s">
        <v>15</v>
      </c>
      <c r="R4" s="433"/>
    </row>
    <row r="5" spans="1:20" s="1" customFormat="1" ht="19.5" customHeight="1">
      <c r="A5" s="437" t="s">
        <v>261</v>
      </c>
      <c r="B5" s="438"/>
      <c r="C5" s="11"/>
      <c r="D5" s="17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17"/>
      <c r="T5" s="79"/>
    </row>
    <row r="6" spans="1:20" s="1" customFormat="1" ht="19.5" customHeight="1">
      <c r="A6" s="439"/>
      <c r="B6" s="440"/>
      <c r="C6" s="17"/>
      <c r="D6" s="17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3"/>
      <c r="R6" s="17"/>
      <c r="T6" s="79"/>
    </row>
    <row r="7" spans="1:20" ht="21" customHeight="1">
      <c r="A7" s="423" t="s">
        <v>158</v>
      </c>
      <c r="B7" s="424"/>
      <c r="C7" s="31" t="s">
        <v>96</v>
      </c>
      <c r="D7" s="18">
        <f>SUM(D9,D11,D13)</f>
        <v>6668</v>
      </c>
      <c r="E7" s="18">
        <f aca="true" t="shared" si="0" ref="E7:Q8">SUM(E9,E11,E13)</f>
        <v>185</v>
      </c>
      <c r="F7" s="18">
        <f t="shared" si="0"/>
        <v>425</v>
      </c>
      <c r="G7" s="18">
        <f t="shared" si="0"/>
        <v>1049</v>
      </c>
      <c r="H7" s="18">
        <f t="shared" si="0"/>
        <v>441</v>
      </c>
      <c r="I7" s="18">
        <f t="shared" si="0"/>
        <v>432</v>
      </c>
      <c r="J7" s="18">
        <f t="shared" si="0"/>
        <v>425</v>
      </c>
      <c r="K7" s="18">
        <f t="shared" si="0"/>
        <v>874</v>
      </c>
      <c r="L7" s="18">
        <f t="shared" si="0"/>
        <v>432</v>
      </c>
      <c r="M7" s="18">
        <f t="shared" si="0"/>
        <v>424</v>
      </c>
      <c r="N7" s="18">
        <f t="shared" si="0"/>
        <v>492</v>
      </c>
      <c r="O7" s="18">
        <f t="shared" si="0"/>
        <v>776</v>
      </c>
      <c r="P7" s="18">
        <f t="shared" si="0"/>
        <v>465</v>
      </c>
      <c r="Q7" s="18">
        <f t="shared" si="0"/>
        <v>248</v>
      </c>
      <c r="R7" s="18">
        <f>SUM(R9,R11,R13)</f>
        <v>6668</v>
      </c>
      <c r="T7" s="79">
        <f>D7-R7</f>
        <v>0</v>
      </c>
    </row>
    <row r="8" spans="1:20" ht="21" customHeight="1">
      <c r="A8" s="425"/>
      <c r="B8" s="424"/>
      <c r="C8" s="32" t="s">
        <v>97</v>
      </c>
      <c r="D8" s="23" t="s">
        <v>276</v>
      </c>
      <c r="E8" s="23">
        <f t="shared" si="0"/>
        <v>103</v>
      </c>
      <c r="F8" s="23">
        <f t="shared" si="0"/>
        <v>609</v>
      </c>
      <c r="G8" s="23">
        <f t="shared" si="0"/>
        <v>510</v>
      </c>
      <c r="H8" s="23">
        <f t="shared" si="0"/>
        <v>265</v>
      </c>
      <c r="I8" s="23">
        <f t="shared" si="0"/>
        <v>319</v>
      </c>
      <c r="J8" s="23">
        <f t="shared" si="0"/>
        <v>492</v>
      </c>
      <c r="K8" s="23">
        <f t="shared" si="0"/>
        <v>230</v>
      </c>
      <c r="L8" s="23">
        <f t="shared" si="0"/>
        <v>142</v>
      </c>
      <c r="M8" s="23">
        <f t="shared" si="0"/>
        <v>227</v>
      </c>
      <c r="N8" s="23">
        <f t="shared" si="0"/>
        <v>-94</v>
      </c>
      <c r="O8" s="23">
        <f t="shared" si="0"/>
        <v>785</v>
      </c>
      <c r="P8" s="23">
        <f t="shared" si="0"/>
        <v>205</v>
      </c>
      <c r="Q8" s="23">
        <f t="shared" si="0"/>
        <v>168</v>
      </c>
      <c r="R8" s="23">
        <f aca="true" t="shared" si="1" ref="R8:R36">SUM(E8:Q8)</f>
        <v>3961</v>
      </c>
      <c r="T8" s="79" t="e">
        <f aca="true" t="shared" si="2" ref="T8:T36">D8-R8</f>
        <v>#VALUE!</v>
      </c>
    </row>
    <row r="9" spans="1:18" ht="21" customHeight="1">
      <c r="A9" s="426"/>
      <c r="B9" s="427" t="s">
        <v>98</v>
      </c>
      <c r="C9" s="31" t="s">
        <v>96</v>
      </c>
      <c r="D9" s="18">
        <v>4395</v>
      </c>
      <c r="E9" s="18">
        <v>61</v>
      </c>
      <c r="F9" s="18">
        <v>248</v>
      </c>
      <c r="G9" s="18">
        <v>760</v>
      </c>
      <c r="H9" s="18">
        <v>249</v>
      </c>
      <c r="I9" s="18">
        <v>249</v>
      </c>
      <c r="J9" s="18">
        <v>249</v>
      </c>
      <c r="K9" s="18">
        <v>573</v>
      </c>
      <c r="L9" s="18">
        <v>249</v>
      </c>
      <c r="M9" s="18">
        <v>249</v>
      </c>
      <c r="N9" s="18">
        <v>249</v>
      </c>
      <c r="O9" s="18">
        <v>598</v>
      </c>
      <c r="P9" s="18">
        <v>413</v>
      </c>
      <c r="Q9" s="18">
        <v>248</v>
      </c>
      <c r="R9" s="18">
        <f>SUM(E9:Q9)</f>
        <v>4395</v>
      </c>
    </row>
    <row r="10" spans="1:18" ht="21" customHeight="1">
      <c r="A10" s="426"/>
      <c r="B10" s="427"/>
      <c r="C10" s="32" t="s">
        <v>97</v>
      </c>
      <c r="D10" s="23"/>
      <c r="E10" s="23">
        <v>103</v>
      </c>
      <c r="F10" s="23">
        <v>378</v>
      </c>
      <c r="G10" s="23">
        <v>375</v>
      </c>
      <c r="H10" s="23">
        <v>196</v>
      </c>
      <c r="I10" s="23">
        <v>215</v>
      </c>
      <c r="J10" s="23">
        <v>437</v>
      </c>
      <c r="K10" s="23">
        <v>146</v>
      </c>
      <c r="L10" s="23">
        <v>137</v>
      </c>
      <c r="M10" s="23">
        <v>158</v>
      </c>
      <c r="N10" s="23">
        <v>39</v>
      </c>
      <c r="O10" s="23">
        <v>551</v>
      </c>
      <c r="P10" s="23">
        <v>208</v>
      </c>
      <c r="Q10" s="23">
        <v>168</v>
      </c>
      <c r="R10" s="23">
        <f t="shared" si="1"/>
        <v>3111</v>
      </c>
    </row>
    <row r="11" spans="1:20" ht="21" customHeight="1">
      <c r="A11" s="428"/>
      <c r="B11" s="427" t="s">
        <v>159</v>
      </c>
      <c r="C11" s="31" t="s">
        <v>96</v>
      </c>
      <c r="D11" s="18">
        <v>1236</v>
      </c>
      <c r="E11" s="18">
        <v>124</v>
      </c>
      <c r="F11" s="18">
        <v>124</v>
      </c>
      <c r="G11" s="18">
        <v>124</v>
      </c>
      <c r="H11" s="18">
        <v>124</v>
      </c>
      <c r="I11" s="18">
        <v>124</v>
      </c>
      <c r="J11" s="18">
        <v>124</v>
      </c>
      <c r="K11" s="18">
        <v>123</v>
      </c>
      <c r="L11" s="18">
        <v>123</v>
      </c>
      <c r="M11" s="18">
        <v>123</v>
      </c>
      <c r="N11" s="18">
        <v>123</v>
      </c>
      <c r="O11" s="18">
        <v>0</v>
      </c>
      <c r="P11" s="18">
        <v>0</v>
      </c>
      <c r="Q11" s="18">
        <v>0</v>
      </c>
      <c r="R11" s="18">
        <f>SUM(E11:Q11)</f>
        <v>1236</v>
      </c>
      <c r="T11" s="79">
        <f t="shared" si="2"/>
        <v>0</v>
      </c>
    </row>
    <row r="12" spans="1:20" ht="21" customHeight="1">
      <c r="A12" s="428"/>
      <c r="B12" s="427"/>
      <c r="C12" s="32" t="s">
        <v>97</v>
      </c>
      <c r="D12" s="23"/>
      <c r="E12" s="23"/>
      <c r="F12" s="23">
        <v>230</v>
      </c>
      <c r="G12" s="23">
        <v>50</v>
      </c>
      <c r="H12" s="23"/>
      <c r="I12" s="23"/>
      <c r="J12" s="23">
        <v>54</v>
      </c>
      <c r="K12" s="23"/>
      <c r="L12" s="23"/>
      <c r="M12" s="23">
        <v>67</v>
      </c>
      <c r="N12" s="23">
        <v>-142</v>
      </c>
      <c r="O12" s="23">
        <v>67</v>
      </c>
      <c r="P12" s="23"/>
      <c r="Q12" s="23"/>
      <c r="R12" s="23">
        <f t="shared" si="1"/>
        <v>326</v>
      </c>
      <c r="T12" s="79">
        <f t="shared" si="2"/>
        <v>-326</v>
      </c>
    </row>
    <row r="13" spans="1:20" ht="21" customHeight="1">
      <c r="A13" s="428"/>
      <c r="B13" s="427" t="s">
        <v>160</v>
      </c>
      <c r="C13" s="31" t="s">
        <v>96</v>
      </c>
      <c r="D13" s="18">
        <v>1037</v>
      </c>
      <c r="E13" s="18">
        <v>0</v>
      </c>
      <c r="F13" s="18">
        <v>53</v>
      </c>
      <c r="G13" s="18">
        <v>165</v>
      </c>
      <c r="H13" s="18">
        <v>68</v>
      </c>
      <c r="I13" s="18">
        <v>59</v>
      </c>
      <c r="J13" s="18">
        <v>52</v>
      </c>
      <c r="K13" s="18">
        <v>178</v>
      </c>
      <c r="L13" s="18">
        <v>60</v>
      </c>
      <c r="M13" s="18">
        <v>52</v>
      </c>
      <c r="N13" s="18">
        <v>120</v>
      </c>
      <c r="O13" s="18">
        <v>178</v>
      </c>
      <c r="P13" s="18">
        <v>52</v>
      </c>
      <c r="Q13" s="18">
        <v>0</v>
      </c>
      <c r="R13" s="18">
        <f>SUM(E13:Q13)</f>
        <v>1037</v>
      </c>
      <c r="T13" s="79">
        <f t="shared" si="2"/>
        <v>0</v>
      </c>
    </row>
    <row r="14" spans="1:20" ht="21" customHeight="1">
      <c r="A14" s="429"/>
      <c r="B14" s="427"/>
      <c r="C14" s="32" t="s">
        <v>97</v>
      </c>
      <c r="D14" s="23"/>
      <c r="E14" s="23"/>
      <c r="F14" s="23">
        <v>1</v>
      </c>
      <c r="G14" s="23">
        <v>85</v>
      </c>
      <c r="H14" s="23">
        <v>69</v>
      </c>
      <c r="I14" s="23">
        <v>104</v>
      </c>
      <c r="J14" s="23">
        <v>1</v>
      </c>
      <c r="K14" s="23">
        <v>84</v>
      </c>
      <c r="L14" s="23">
        <v>5</v>
      </c>
      <c r="M14" s="23">
        <v>2</v>
      </c>
      <c r="N14" s="23">
        <v>9</v>
      </c>
      <c r="O14" s="23">
        <v>167</v>
      </c>
      <c r="P14" s="23">
        <v>-3</v>
      </c>
      <c r="Q14" s="23"/>
      <c r="R14" s="23">
        <f t="shared" si="1"/>
        <v>524</v>
      </c>
      <c r="T14" s="79">
        <f t="shared" si="2"/>
        <v>-524</v>
      </c>
    </row>
    <row r="15" spans="1:20" ht="21" customHeight="1">
      <c r="A15" s="423" t="s">
        <v>161</v>
      </c>
      <c r="B15" s="424"/>
      <c r="C15" s="31" t="s">
        <v>96</v>
      </c>
      <c r="D15" s="18">
        <f>SUM(D17,D19)</f>
        <v>29028</v>
      </c>
      <c r="E15" s="18">
        <f aca="true" t="shared" si="3" ref="E15:Q16">SUM(E17,E19)</f>
        <v>1567</v>
      </c>
      <c r="F15" s="18">
        <f t="shared" si="3"/>
        <v>2409</v>
      </c>
      <c r="G15" s="18">
        <f t="shared" si="3"/>
        <v>2604</v>
      </c>
      <c r="H15" s="18">
        <f t="shared" si="3"/>
        <v>2402</v>
      </c>
      <c r="I15" s="18">
        <f t="shared" si="3"/>
        <v>1692</v>
      </c>
      <c r="J15" s="18">
        <f t="shared" si="3"/>
        <v>3019</v>
      </c>
      <c r="K15" s="18">
        <f t="shared" si="3"/>
        <v>3515</v>
      </c>
      <c r="L15" s="18">
        <f t="shared" si="3"/>
        <v>2610</v>
      </c>
      <c r="M15" s="18">
        <f t="shared" si="3"/>
        <v>3312</v>
      </c>
      <c r="N15" s="18">
        <f t="shared" si="3"/>
        <v>1429</v>
      </c>
      <c r="O15" s="18">
        <f t="shared" si="3"/>
        <v>1550</v>
      </c>
      <c r="P15" s="18">
        <f t="shared" si="3"/>
        <v>2268</v>
      </c>
      <c r="Q15" s="18">
        <f t="shared" si="3"/>
        <v>651</v>
      </c>
      <c r="R15" s="18">
        <f>SUM(R17,R19)</f>
        <v>29028</v>
      </c>
      <c r="T15" s="79">
        <f t="shared" si="2"/>
        <v>0</v>
      </c>
    </row>
    <row r="16" spans="1:20" ht="21" customHeight="1">
      <c r="A16" s="425"/>
      <c r="B16" s="424"/>
      <c r="C16" s="32" t="s">
        <v>97</v>
      </c>
      <c r="D16" s="23"/>
      <c r="E16" s="23">
        <f t="shared" si="3"/>
        <v>712</v>
      </c>
      <c r="F16" s="23">
        <f t="shared" si="3"/>
        <v>924</v>
      </c>
      <c r="G16" s="23">
        <f t="shared" si="3"/>
        <v>925</v>
      </c>
      <c r="H16" s="23">
        <f t="shared" si="3"/>
        <v>1113</v>
      </c>
      <c r="I16" s="23">
        <f t="shared" si="3"/>
        <v>1016</v>
      </c>
      <c r="J16" s="23">
        <f t="shared" si="3"/>
        <v>3843</v>
      </c>
      <c r="K16" s="23">
        <f t="shared" si="3"/>
        <v>1972</v>
      </c>
      <c r="L16" s="23">
        <f t="shared" si="3"/>
        <v>1702</v>
      </c>
      <c r="M16" s="23">
        <f t="shared" si="3"/>
        <v>3004</v>
      </c>
      <c r="N16" s="23">
        <f t="shared" si="3"/>
        <v>1117</v>
      </c>
      <c r="O16" s="23">
        <f t="shared" si="3"/>
        <v>1075</v>
      </c>
      <c r="P16" s="23">
        <f t="shared" si="3"/>
        <v>1892</v>
      </c>
      <c r="Q16" s="23">
        <f t="shared" si="3"/>
        <v>726</v>
      </c>
      <c r="R16" s="23">
        <f>SUM(R18,R20)</f>
        <v>20021</v>
      </c>
      <c r="T16" s="79">
        <f t="shared" si="2"/>
        <v>-20021</v>
      </c>
    </row>
    <row r="17" spans="1:20" ht="21" customHeight="1">
      <c r="A17" s="426"/>
      <c r="B17" s="427" t="s">
        <v>98</v>
      </c>
      <c r="C17" s="31" t="s">
        <v>96</v>
      </c>
      <c r="D17" s="18">
        <v>26440</v>
      </c>
      <c r="E17" s="18">
        <v>1567</v>
      </c>
      <c r="F17" s="18">
        <v>2409</v>
      </c>
      <c r="G17" s="18">
        <v>2058</v>
      </c>
      <c r="H17" s="18">
        <v>2116</v>
      </c>
      <c r="I17" s="18">
        <v>1692</v>
      </c>
      <c r="J17" s="18">
        <v>2641</v>
      </c>
      <c r="K17" s="18">
        <v>3515</v>
      </c>
      <c r="L17" s="18">
        <v>2208</v>
      </c>
      <c r="M17" s="18">
        <v>2727</v>
      </c>
      <c r="N17" s="18">
        <v>1429</v>
      </c>
      <c r="O17" s="18">
        <v>1550</v>
      </c>
      <c r="P17" s="18">
        <v>1877</v>
      </c>
      <c r="Q17" s="18">
        <v>651</v>
      </c>
      <c r="R17" s="18">
        <f>SUM(E17:Q17)</f>
        <v>26440</v>
      </c>
      <c r="T17" s="79">
        <f t="shared" si="2"/>
        <v>0</v>
      </c>
    </row>
    <row r="18" spans="1:20" ht="21" customHeight="1">
      <c r="A18" s="426"/>
      <c r="B18" s="427"/>
      <c r="C18" s="32" t="s">
        <v>97</v>
      </c>
      <c r="D18" s="23"/>
      <c r="E18" s="23">
        <v>712</v>
      </c>
      <c r="F18" s="23">
        <v>924</v>
      </c>
      <c r="G18" s="23">
        <v>705</v>
      </c>
      <c r="H18" s="23">
        <v>1113</v>
      </c>
      <c r="I18" s="23">
        <v>1016</v>
      </c>
      <c r="J18" s="23">
        <v>3499</v>
      </c>
      <c r="K18" s="23">
        <v>1972</v>
      </c>
      <c r="L18" s="23">
        <v>1702</v>
      </c>
      <c r="M18" s="23">
        <v>2562</v>
      </c>
      <c r="N18" s="23">
        <v>1095</v>
      </c>
      <c r="O18" s="23">
        <v>1072</v>
      </c>
      <c r="P18" s="23">
        <v>1525</v>
      </c>
      <c r="Q18" s="23">
        <v>726</v>
      </c>
      <c r="R18" s="23">
        <f t="shared" si="1"/>
        <v>18623</v>
      </c>
      <c r="T18" s="79">
        <f t="shared" si="2"/>
        <v>-18623</v>
      </c>
    </row>
    <row r="19" spans="1:20" ht="21" customHeight="1">
      <c r="A19" s="428"/>
      <c r="B19" s="427" t="s">
        <v>160</v>
      </c>
      <c r="C19" s="31" t="s">
        <v>96</v>
      </c>
      <c r="D19" s="18">
        <v>2588</v>
      </c>
      <c r="E19" s="18">
        <v>0</v>
      </c>
      <c r="F19" s="18">
        <v>0</v>
      </c>
      <c r="G19" s="18">
        <v>546</v>
      </c>
      <c r="H19" s="18">
        <v>286</v>
      </c>
      <c r="I19" s="18">
        <v>0</v>
      </c>
      <c r="J19" s="18">
        <v>378</v>
      </c>
      <c r="K19" s="18">
        <v>0</v>
      </c>
      <c r="L19" s="18">
        <v>402</v>
      </c>
      <c r="M19" s="18">
        <v>585</v>
      </c>
      <c r="N19" s="18">
        <v>0</v>
      </c>
      <c r="O19" s="18">
        <v>0</v>
      </c>
      <c r="P19" s="18">
        <v>391</v>
      </c>
      <c r="Q19" s="18">
        <v>0</v>
      </c>
      <c r="R19" s="18">
        <f>SUM(E19:Q19)</f>
        <v>2588</v>
      </c>
      <c r="T19" s="79">
        <f t="shared" si="2"/>
        <v>0</v>
      </c>
    </row>
    <row r="20" spans="1:20" ht="21" customHeight="1">
      <c r="A20" s="429"/>
      <c r="B20" s="427"/>
      <c r="C20" s="32" t="s">
        <v>97</v>
      </c>
      <c r="D20" s="23"/>
      <c r="E20" s="23"/>
      <c r="F20" s="23"/>
      <c r="G20" s="23">
        <v>220</v>
      </c>
      <c r="H20" s="23"/>
      <c r="I20" s="23"/>
      <c r="J20" s="23">
        <v>344</v>
      </c>
      <c r="K20" s="23"/>
      <c r="L20" s="23"/>
      <c r="M20" s="23">
        <v>442</v>
      </c>
      <c r="N20" s="23">
        <v>22</v>
      </c>
      <c r="O20" s="23">
        <v>3</v>
      </c>
      <c r="P20" s="23">
        <v>367</v>
      </c>
      <c r="Q20" s="23"/>
      <c r="R20" s="23">
        <f t="shared" si="1"/>
        <v>1398</v>
      </c>
      <c r="T20" s="79">
        <f t="shared" si="2"/>
        <v>-1398</v>
      </c>
    </row>
    <row r="21" spans="1:20" ht="21" customHeight="1">
      <c r="A21" s="442" t="s">
        <v>162</v>
      </c>
      <c r="B21" s="443"/>
      <c r="C21" s="31" t="s">
        <v>96</v>
      </c>
      <c r="D21" s="18">
        <f aca="true" t="shared" si="4" ref="D21:Q22">SUM(D23,D27,D25)</f>
        <v>112953</v>
      </c>
      <c r="E21" s="18">
        <f t="shared" si="4"/>
        <v>3192</v>
      </c>
      <c r="F21" s="18">
        <f t="shared" si="4"/>
        <v>9418</v>
      </c>
      <c r="G21" s="18">
        <f t="shared" si="4"/>
        <v>8830</v>
      </c>
      <c r="H21" s="18">
        <f t="shared" si="4"/>
        <v>12707</v>
      </c>
      <c r="I21" s="18">
        <f t="shared" si="4"/>
        <v>9584</v>
      </c>
      <c r="J21" s="18">
        <f t="shared" si="4"/>
        <v>11795</v>
      </c>
      <c r="K21" s="18">
        <f t="shared" si="4"/>
        <v>8931</v>
      </c>
      <c r="L21" s="18">
        <f t="shared" si="4"/>
        <v>11592</v>
      </c>
      <c r="M21" s="18">
        <f t="shared" si="4"/>
        <v>8877</v>
      </c>
      <c r="N21" s="18">
        <f t="shared" si="4"/>
        <v>8451</v>
      </c>
      <c r="O21" s="18">
        <f t="shared" si="4"/>
        <v>8165</v>
      </c>
      <c r="P21" s="18">
        <f t="shared" si="4"/>
        <v>6791</v>
      </c>
      <c r="Q21" s="18">
        <f t="shared" si="4"/>
        <v>4620</v>
      </c>
      <c r="R21" s="18">
        <f t="shared" si="1"/>
        <v>112953</v>
      </c>
      <c r="T21" s="79">
        <f t="shared" si="2"/>
        <v>0</v>
      </c>
    </row>
    <row r="22" spans="1:20" ht="21" customHeight="1">
      <c r="A22" s="444"/>
      <c r="B22" s="445"/>
      <c r="C22" s="32" t="s">
        <v>97</v>
      </c>
      <c r="D22" s="23" t="s">
        <v>276</v>
      </c>
      <c r="E22" s="23">
        <f t="shared" si="4"/>
        <v>3627</v>
      </c>
      <c r="F22" s="23">
        <f t="shared" si="4"/>
        <v>6709</v>
      </c>
      <c r="G22" s="23">
        <f t="shared" si="4"/>
        <v>7479</v>
      </c>
      <c r="H22" s="23">
        <f t="shared" si="4"/>
        <v>7332</v>
      </c>
      <c r="I22" s="23">
        <f t="shared" si="4"/>
        <v>7378</v>
      </c>
      <c r="J22" s="23">
        <f t="shared" si="4"/>
        <v>4885</v>
      </c>
      <c r="K22" s="23">
        <f t="shared" si="4"/>
        <v>7474</v>
      </c>
      <c r="L22" s="23">
        <f t="shared" si="4"/>
        <v>9535</v>
      </c>
      <c r="M22" s="23">
        <f t="shared" si="4"/>
        <v>7082</v>
      </c>
      <c r="N22" s="23">
        <f t="shared" si="4"/>
        <v>11350</v>
      </c>
      <c r="O22" s="23">
        <f t="shared" si="4"/>
        <v>6562</v>
      </c>
      <c r="P22" s="23">
        <f t="shared" si="4"/>
        <v>7311</v>
      </c>
      <c r="Q22" s="23">
        <f t="shared" si="4"/>
        <v>982</v>
      </c>
      <c r="R22" s="23">
        <f t="shared" si="1"/>
        <v>87706</v>
      </c>
      <c r="T22" s="79" t="e">
        <f t="shared" si="2"/>
        <v>#VALUE!</v>
      </c>
    </row>
    <row r="23" spans="1:20" ht="21" customHeight="1">
      <c r="A23" s="426"/>
      <c r="B23" s="427" t="s">
        <v>98</v>
      </c>
      <c r="C23" s="31" t="s">
        <v>96</v>
      </c>
      <c r="D23" s="18">
        <v>112054</v>
      </c>
      <c r="E23" s="18">
        <v>3181</v>
      </c>
      <c r="F23" s="18">
        <v>9418</v>
      </c>
      <c r="G23" s="18">
        <v>8830</v>
      </c>
      <c r="H23" s="18">
        <v>12693</v>
      </c>
      <c r="I23" s="18">
        <v>9438</v>
      </c>
      <c r="J23" s="18">
        <v>11751</v>
      </c>
      <c r="K23" s="18">
        <v>8835</v>
      </c>
      <c r="L23" s="18">
        <v>11449</v>
      </c>
      <c r="M23" s="18">
        <v>8819</v>
      </c>
      <c r="N23" s="18">
        <v>8355</v>
      </c>
      <c r="O23" s="18">
        <v>8014</v>
      </c>
      <c r="P23" s="18">
        <v>6747</v>
      </c>
      <c r="Q23" s="18">
        <v>4524</v>
      </c>
      <c r="R23" s="18">
        <f>SUM(E23:Q23)</f>
        <v>112054</v>
      </c>
      <c r="T23" s="79">
        <f t="shared" si="2"/>
        <v>0</v>
      </c>
    </row>
    <row r="24" spans="1:20" ht="21" customHeight="1">
      <c r="A24" s="426"/>
      <c r="B24" s="427"/>
      <c r="C24" s="32" t="s">
        <v>97</v>
      </c>
      <c r="D24" s="23"/>
      <c r="E24" s="23">
        <v>3616</v>
      </c>
      <c r="F24" s="23">
        <v>6709</v>
      </c>
      <c r="G24" s="23">
        <v>7479</v>
      </c>
      <c r="H24" s="23">
        <v>7325</v>
      </c>
      <c r="I24" s="23">
        <v>7378</v>
      </c>
      <c r="J24" s="23">
        <v>4847</v>
      </c>
      <c r="K24" s="23">
        <v>7407</v>
      </c>
      <c r="L24" s="23">
        <v>9535</v>
      </c>
      <c r="M24" s="23">
        <v>7082</v>
      </c>
      <c r="N24" s="23">
        <v>11241</v>
      </c>
      <c r="O24" s="23">
        <v>6549</v>
      </c>
      <c r="P24" s="23">
        <v>7231</v>
      </c>
      <c r="Q24" s="23">
        <v>950</v>
      </c>
      <c r="R24" s="23">
        <f t="shared" si="1"/>
        <v>87349</v>
      </c>
      <c r="T24" s="79">
        <f t="shared" si="2"/>
        <v>-87349</v>
      </c>
    </row>
    <row r="25" spans="1:20" ht="21" customHeight="1">
      <c r="A25" s="428"/>
      <c r="B25" s="427" t="s">
        <v>258</v>
      </c>
      <c r="C25" s="31" t="s">
        <v>96</v>
      </c>
      <c r="D25" s="18">
        <v>71</v>
      </c>
      <c r="E25" s="13">
        <v>11</v>
      </c>
      <c r="F25" s="18">
        <v>0</v>
      </c>
      <c r="G25" s="18">
        <v>0</v>
      </c>
      <c r="H25" s="18">
        <v>14</v>
      </c>
      <c r="I25" s="18">
        <v>10</v>
      </c>
      <c r="J25" s="18">
        <v>0</v>
      </c>
      <c r="K25" s="18">
        <v>0</v>
      </c>
      <c r="L25" s="18">
        <v>7</v>
      </c>
      <c r="M25" s="18">
        <v>14</v>
      </c>
      <c r="N25" s="18">
        <v>0</v>
      </c>
      <c r="O25" s="18">
        <v>15</v>
      </c>
      <c r="P25" s="18">
        <v>0</v>
      </c>
      <c r="Q25" s="18">
        <v>0</v>
      </c>
      <c r="R25" s="18">
        <f>SUM(E25:Q25)</f>
        <v>71</v>
      </c>
      <c r="T25" s="79">
        <f>D25-R25</f>
        <v>0</v>
      </c>
    </row>
    <row r="26" spans="1:20" ht="21" customHeight="1">
      <c r="A26" s="428"/>
      <c r="B26" s="427"/>
      <c r="C26" s="32" t="s">
        <v>97</v>
      </c>
      <c r="D26" s="23"/>
      <c r="E26" s="23">
        <v>11</v>
      </c>
      <c r="F26" s="23"/>
      <c r="G26" s="23"/>
      <c r="H26" s="23">
        <v>7</v>
      </c>
      <c r="I26" s="23"/>
      <c r="J26" s="23">
        <v>3</v>
      </c>
      <c r="K26" s="23">
        <v>6</v>
      </c>
      <c r="L26" s="23"/>
      <c r="M26" s="23"/>
      <c r="N26" s="23">
        <v>20</v>
      </c>
      <c r="O26" s="23">
        <v>13</v>
      </c>
      <c r="P26" s="23">
        <v>6</v>
      </c>
      <c r="Q26" s="23"/>
      <c r="R26" s="23">
        <f>SUM(E26:Q26)</f>
        <v>66</v>
      </c>
      <c r="T26" s="79">
        <f>D26-R26</f>
        <v>-66</v>
      </c>
    </row>
    <row r="27" spans="1:20" ht="21" customHeight="1">
      <c r="A27" s="428"/>
      <c r="B27" s="427" t="s">
        <v>99</v>
      </c>
      <c r="C27" s="31" t="s">
        <v>96</v>
      </c>
      <c r="D27" s="18">
        <v>828</v>
      </c>
      <c r="E27" s="18">
        <v>0</v>
      </c>
      <c r="F27" s="18">
        <v>0</v>
      </c>
      <c r="G27" s="18">
        <v>0</v>
      </c>
      <c r="H27" s="18">
        <v>0</v>
      </c>
      <c r="I27" s="18">
        <v>136</v>
      </c>
      <c r="J27" s="18">
        <v>44</v>
      </c>
      <c r="K27" s="18">
        <v>96</v>
      </c>
      <c r="L27" s="18">
        <v>136</v>
      </c>
      <c r="M27" s="18">
        <v>44</v>
      </c>
      <c r="N27" s="18">
        <v>96</v>
      </c>
      <c r="O27" s="18">
        <v>136</v>
      </c>
      <c r="P27" s="18">
        <v>44</v>
      </c>
      <c r="Q27" s="18">
        <v>96</v>
      </c>
      <c r="R27" s="18">
        <f>SUM(E27:Q27)</f>
        <v>828</v>
      </c>
      <c r="T27" s="79">
        <f t="shared" si="2"/>
        <v>0</v>
      </c>
    </row>
    <row r="28" spans="1:20" ht="21" customHeight="1">
      <c r="A28" s="429"/>
      <c r="B28" s="427"/>
      <c r="C28" s="32" t="s">
        <v>97</v>
      </c>
      <c r="D28" s="23"/>
      <c r="E28" s="23"/>
      <c r="F28" s="23"/>
      <c r="G28" s="23"/>
      <c r="H28" s="23"/>
      <c r="I28" s="23"/>
      <c r="J28" s="23">
        <v>35</v>
      </c>
      <c r="K28" s="23">
        <v>61</v>
      </c>
      <c r="L28" s="23"/>
      <c r="M28" s="23"/>
      <c r="N28" s="23">
        <v>89</v>
      </c>
      <c r="O28" s="23"/>
      <c r="P28" s="23">
        <v>74</v>
      </c>
      <c r="Q28" s="23">
        <v>32</v>
      </c>
      <c r="R28" s="23">
        <f t="shared" si="1"/>
        <v>291</v>
      </c>
      <c r="T28" s="79">
        <f t="shared" si="2"/>
        <v>-291</v>
      </c>
    </row>
    <row r="29" spans="1:20" ht="21" customHeight="1">
      <c r="A29" s="442" t="s">
        <v>163</v>
      </c>
      <c r="B29" s="443"/>
      <c r="C29" s="31" t="s">
        <v>96</v>
      </c>
      <c r="D29" s="18">
        <f>SUM(D31,D33)</f>
        <v>7030</v>
      </c>
      <c r="E29" s="18">
        <f aca="true" t="shared" si="5" ref="E29:Q30">SUM(E31,E33)</f>
        <v>0</v>
      </c>
      <c r="F29" s="18">
        <f t="shared" si="5"/>
        <v>57</v>
      </c>
      <c r="G29" s="18">
        <f t="shared" si="5"/>
        <v>527</v>
      </c>
      <c r="H29" s="18">
        <f t="shared" si="5"/>
        <v>386</v>
      </c>
      <c r="I29" s="18">
        <f t="shared" si="5"/>
        <v>306</v>
      </c>
      <c r="J29" s="18">
        <f t="shared" si="5"/>
        <v>246</v>
      </c>
      <c r="K29" s="18">
        <f t="shared" si="5"/>
        <v>1449</v>
      </c>
      <c r="L29" s="18">
        <f t="shared" si="5"/>
        <v>890</v>
      </c>
      <c r="M29" s="18">
        <f t="shared" si="5"/>
        <v>1244</v>
      </c>
      <c r="N29" s="18">
        <f t="shared" si="5"/>
        <v>146</v>
      </c>
      <c r="O29" s="18">
        <f t="shared" si="5"/>
        <v>365</v>
      </c>
      <c r="P29" s="18">
        <f t="shared" si="5"/>
        <v>693</v>
      </c>
      <c r="Q29" s="18">
        <f t="shared" si="5"/>
        <v>721</v>
      </c>
      <c r="R29" s="18">
        <f t="shared" si="1"/>
        <v>7030</v>
      </c>
      <c r="T29" s="79">
        <f t="shared" si="2"/>
        <v>0</v>
      </c>
    </row>
    <row r="30" spans="1:20" ht="21" customHeight="1">
      <c r="A30" s="444"/>
      <c r="B30" s="445"/>
      <c r="C30" s="32" t="s">
        <v>97</v>
      </c>
      <c r="D30" s="23" t="s">
        <v>276</v>
      </c>
      <c r="E30" s="23">
        <f t="shared" si="5"/>
        <v>0</v>
      </c>
      <c r="F30" s="23">
        <f t="shared" si="5"/>
        <v>123</v>
      </c>
      <c r="G30" s="23">
        <f t="shared" si="5"/>
        <v>334</v>
      </c>
      <c r="H30" s="23">
        <f t="shared" si="5"/>
        <v>194</v>
      </c>
      <c r="I30" s="23">
        <f t="shared" si="5"/>
        <v>189</v>
      </c>
      <c r="J30" s="23">
        <f t="shared" si="5"/>
        <v>127</v>
      </c>
      <c r="K30" s="23">
        <f t="shared" si="5"/>
        <v>930</v>
      </c>
      <c r="L30" s="23">
        <f t="shared" si="5"/>
        <v>470</v>
      </c>
      <c r="M30" s="23">
        <f t="shared" si="5"/>
        <v>1062</v>
      </c>
      <c r="N30" s="23">
        <f t="shared" si="5"/>
        <v>43</v>
      </c>
      <c r="O30" s="23">
        <f t="shared" si="5"/>
        <v>240</v>
      </c>
      <c r="P30" s="23">
        <f t="shared" si="5"/>
        <v>1024</v>
      </c>
      <c r="Q30" s="23">
        <f t="shared" si="5"/>
        <v>283</v>
      </c>
      <c r="R30" s="23">
        <f t="shared" si="1"/>
        <v>5019</v>
      </c>
      <c r="T30" s="79" t="e">
        <f t="shared" si="2"/>
        <v>#VALUE!</v>
      </c>
    </row>
    <row r="31" spans="1:20" ht="21" customHeight="1">
      <c r="A31" s="426"/>
      <c r="B31" s="446" t="s">
        <v>98</v>
      </c>
      <c r="C31" s="31" t="s">
        <v>96</v>
      </c>
      <c r="D31" s="18">
        <v>6139</v>
      </c>
      <c r="E31" s="18">
        <v>0</v>
      </c>
      <c r="F31" s="18">
        <v>57</v>
      </c>
      <c r="G31" s="18">
        <v>321</v>
      </c>
      <c r="H31" s="18">
        <v>146</v>
      </c>
      <c r="I31" s="18">
        <v>306</v>
      </c>
      <c r="J31" s="18">
        <v>246</v>
      </c>
      <c r="K31" s="18">
        <v>1449</v>
      </c>
      <c r="L31" s="18">
        <v>890</v>
      </c>
      <c r="M31" s="18">
        <v>1244</v>
      </c>
      <c r="N31" s="18">
        <v>146</v>
      </c>
      <c r="O31" s="18">
        <v>160</v>
      </c>
      <c r="P31" s="18">
        <v>453</v>
      </c>
      <c r="Q31" s="18">
        <v>721</v>
      </c>
      <c r="R31" s="18">
        <f>SUM(E31:Q31)</f>
        <v>6139</v>
      </c>
      <c r="T31" s="79">
        <f t="shared" si="2"/>
        <v>0</v>
      </c>
    </row>
    <row r="32" spans="1:20" ht="21" customHeight="1">
      <c r="A32" s="426"/>
      <c r="B32" s="447"/>
      <c r="C32" s="32" t="s">
        <v>97</v>
      </c>
      <c r="D32" s="23"/>
      <c r="E32" s="23"/>
      <c r="F32" s="23">
        <v>123</v>
      </c>
      <c r="G32" s="23">
        <v>254</v>
      </c>
      <c r="H32" s="23">
        <v>133</v>
      </c>
      <c r="I32" s="23">
        <v>189</v>
      </c>
      <c r="J32" s="23">
        <v>127</v>
      </c>
      <c r="K32" s="23">
        <v>930</v>
      </c>
      <c r="L32" s="23">
        <v>470</v>
      </c>
      <c r="M32" s="23">
        <v>1062</v>
      </c>
      <c r="N32" s="23">
        <v>43</v>
      </c>
      <c r="O32" s="23">
        <v>198</v>
      </c>
      <c r="P32" s="23">
        <v>956</v>
      </c>
      <c r="Q32" s="23">
        <v>188</v>
      </c>
      <c r="R32" s="23">
        <f t="shared" si="1"/>
        <v>4673</v>
      </c>
      <c r="T32" s="79">
        <f t="shared" si="2"/>
        <v>-4673</v>
      </c>
    </row>
    <row r="33" spans="1:20" ht="21" customHeight="1">
      <c r="A33" s="428"/>
      <c r="B33" s="452" t="s">
        <v>160</v>
      </c>
      <c r="C33" s="31" t="s">
        <v>96</v>
      </c>
      <c r="D33" s="18">
        <v>891</v>
      </c>
      <c r="E33" s="18">
        <v>0</v>
      </c>
      <c r="F33" s="18">
        <v>0</v>
      </c>
      <c r="G33" s="18">
        <v>206</v>
      </c>
      <c r="H33" s="18">
        <v>240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205</v>
      </c>
      <c r="P33" s="18">
        <v>240</v>
      </c>
      <c r="Q33" s="18">
        <v>0</v>
      </c>
      <c r="R33" s="18">
        <f>SUM(E33:Q33)</f>
        <v>891</v>
      </c>
      <c r="T33" s="79">
        <f t="shared" si="2"/>
        <v>0</v>
      </c>
    </row>
    <row r="34" spans="1:20" ht="21" customHeight="1">
      <c r="A34" s="429"/>
      <c r="B34" s="453"/>
      <c r="C34" s="32" t="s">
        <v>97</v>
      </c>
      <c r="D34" s="23"/>
      <c r="E34" s="23"/>
      <c r="F34" s="23"/>
      <c r="G34" s="23">
        <v>80</v>
      </c>
      <c r="H34" s="23">
        <v>61</v>
      </c>
      <c r="I34" s="23"/>
      <c r="J34" s="23"/>
      <c r="K34" s="23"/>
      <c r="L34" s="23"/>
      <c r="M34" s="23"/>
      <c r="N34" s="23"/>
      <c r="O34" s="23">
        <v>42</v>
      </c>
      <c r="P34" s="23">
        <v>68</v>
      </c>
      <c r="Q34" s="23">
        <v>95</v>
      </c>
      <c r="R34" s="23">
        <f t="shared" si="1"/>
        <v>346</v>
      </c>
      <c r="T34" s="79">
        <f t="shared" si="2"/>
        <v>-346</v>
      </c>
    </row>
    <row r="35" spans="1:20" ht="21" customHeight="1">
      <c r="A35" s="448" t="s">
        <v>101</v>
      </c>
      <c r="B35" s="449"/>
      <c r="C35" s="31" t="s">
        <v>96</v>
      </c>
      <c r="D35" s="18">
        <f aca="true" t="shared" si="6" ref="D35:Q36">SUM(D7,D15,D21,D29)</f>
        <v>155679</v>
      </c>
      <c r="E35" s="18">
        <f t="shared" si="6"/>
        <v>4944</v>
      </c>
      <c r="F35" s="18">
        <f t="shared" si="6"/>
        <v>12309</v>
      </c>
      <c r="G35" s="18">
        <f t="shared" si="6"/>
        <v>13010</v>
      </c>
      <c r="H35" s="18">
        <f t="shared" si="6"/>
        <v>15936</v>
      </c>
      <c r="I35" s="18">
        <f t="shared" si="6"/>
        <v>12014</v>
      </c>
      <c r="J35" s="18">
        <f t="shared" si="6"/>
        <v>15485</v>
      </c>
      <c r="K35" s="18">
        <f t="shared" si="6"/>
        <v>14769</v>
      </c>
      <c r="L35" s="18">
        <f t="shared" si="6"/>
        <v>15524</v>
      </c>
      <c r="M35" s="18">
        <f t="shared" si="6"/>
        <v>13857</v>
      </c>
      <c r="N35" s="18">
        <f t="shared" si="6"/>
        <v>10518</v>
      </c>
      <c r="O35" s="18">
        <f t="shared" si="6"/>
        <v>10856</v>
      </c>
      <c r="P35" s="18">
        <f t="shared" si="6"/>
        <v>10217</v>
      </c>
      <c r="Q35" s="18">
        <f t="shared" si="6"/>
        <v>6240</v>
      </c>
      <c r="R35" s="18">
        <f t="shared" si="1"/>
        <v>155679</v>
      </c>
      <c r="T35" s="79">
        <f t="shared" si="2"/>
        <v>0</v>
      </c>
    </row>
    <row r="36" spans="1:20" ht="21" customHeight="1">
      <c r="A36" s="450"/>
      <c r="B36" s="451"/>
      <c r="C36" s="33" t="s">
        <v>97</v>
      </c>
      <c r="D36" s="25" t="s">
        <v>276</v>
      </c>
      <c r="E36" s="25">
        <f t="shared" si="6"/>
        <v>4442</v>
      </c>
      <c r="F36" s="25">
        <f t="shared" si="6"/>
        <v>8365</v>
      </c>
      <c r="G36" s="25">
        <f t="shared" si="6"/>
        <v>9248</v>
      </c>
      <c r="H36" s="25">
        <f t="shared" si="6"/>
        <v>8904</v>
      </c>
      <c r="I36" s="25">
        <f t="shared" si="6"/>
        <v>8902</v>
      </c>
      <c r="J36" s="25">
        <f t="shared" si="6"/>
        <v>9347</v>
      </c>
      <c r="K36" s="25">
        <f t="shared" si="6"/>
        <v>10606</v>
      </c>
      <c r="L36" s="25">
        <f t="shared" si="6"/>
        <v>11849</v>
      </c>
      <c r="M36" s="25">
        <f t="shared" si="6"/>
        <v>11375</v>
      </c>
      <c r="N36" s="25">
        <f t="shared" si="6"/>
        <v>12416</v>
      </c>
      <c r="O36" s="25">
        <f t="shared" si="6"/>
        <v>8662</v>
      </c>
      <c r="P36" s="25">
        <f t="shared" si="6"/>
        <v>10432</v>
      </c>
      <c r="Q36" s="25">
        <f t="shared" si="6"/>
        <v>2159</v>
      </c>
      <c r="R36" s="25">
        <f t="shared" si="1"/>
        <v>116707</v>
      </c>
      <c r="T36" s="79" t="e">
        <f t="shared" si="2"/>
        <v>#VALUE!</v>
      </c>
    </row>
    <row r="37" spans="1:18" ht="13.5">
      <c r="A37" s="306" t="s">
        <v>16</v>
      </c>
      <c r="B37" s="307"/>
      <c r="C37" s="312" t="s">
        <v>406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4"/>
    </row>
    <row r="38" spans="1:18" ht="13.5">
      <c r="A38" s="308"/>
      <c r="B38" s="309"/>
      <c r="C38" s="315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7"/>
    </row>
    <row r="39" spans="1:18" ht="13.5">
      <c r="A39" s="308"/>
      <c r="B39" s="309"/>
      <c r="C39" s="315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7"/>
    </row>
    <row r="40" spans="1:18" ht="13.5">
      <c r="A40" s="308"/>
      <c r="B40" s="309"/>
      <c r="C40" s="315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7"/>
    </row>
    <row r="41" spans="1:18" ht="13.5">
      <c r="A41" s="308"/>
      <c r="B41" s="309"/>
      <c r="C41" s="318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20"/>
    </row>
    <row r="42" spans="1:18" ht="13.5">
      <c r="A42" s="308"/>
      <c r="B42" s="309"/>
      <c r="C42" s="321" t="s">
        <v>407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</row>
    <row r="43" spans="1:18" ht="13.5">
      <c r="A43" s="308"/>
      <c r="B43" s="309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</row>
    <row r="44" spans="1:18" ht="13.5">
      <c r="A44" s="308"/>
      <c r="B44" s="309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</row>
    <row r="45" spans="1:18" ht="13.5">
      <c r="A45" s="308"/>
      <c r="B45" s="309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3.5">
      <c r="A46" s="310"/>
      <c r="B46" s="31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</sheetData>
  <sheetProtection/>
  <mergeCells count="39">
    <mergeCell ref="A35:B36"/>
    <mergeCell ref="A21:B22"/>
    <mergeCell ref="A23:A24"/>
    <mergeCell ref="B23:B24"/>
    <mergeCell ref="A25:A26"/>
    <mergeCell ref="B33:B34"/>
    <mergeCell ref="A37:B46"/>
    <mergeCell ref="C37:R41"/>
    <mergeCell ref="C42:R46"/>
    <mergeCell ref="B25:B26"/>
    <mergeCell ref="A29:B30"/>
    <mergeCell ref="A31:A32"/>
    <mergeCell ref="B31:B32"/>
    <mergeCell ref="A33:A34"/>
    <mergeCell ref="A27:A28"/>
    <mergeCell ref="B27:B28"/>
    <mergeCell ref="A1:R1"/>
    <mergeCell ref="D3:D4"/>
    <mergeCell ref="E3:G3"/>
    <mergeCell ref="H3:J3"/>
    <mergeCell ref="K3:M3"/>
    <mergeCell ref="A5:B6"/>
    <mergeCell ref="A2:B2"/>
    <mergeCell ref="C3:C4"/>
    <mergeCell ref="A9:A10"/>
    <mergeCell ref="N3:Q3"/>
    <mergeCell ref="R3:R4"/>
    <mergeCell ref="B9:B10"/>
    <mergeCell ref="A11:A12"/>
    <mergeCell ref="B11:B12"/>
    <mergeCell ref="A3:B4"/>
    <mergeCell ref="A7:B8"/>
    <mergeCell ref="A15:B16"/>
    <mergeCell ref="A17:A18"/>
    <mergeCell ref="B17:B18"/>
    <mergeCell ref="A13:A14"/>
    <mergeCell ref="B13:B14"/>
    <mergeCell ref="A19:A20"/>
    <mergeCell ref="B19:B20"/>
  </mergeCells>
  <dataValidations count="1">
    <dataValidation allowBlank="1" showInputMessage="1" showErrorMessage="1" imeMode="off" sqref="D25:R25 D27:R27 D23:R23 D19:R19 D9:R9 D11:R11 D13:R13 D15:R17 D7:R7 D31:R31 D33:R33"/>
  </dataValidations>
  <printOptions horizontalCentered="1"/>
  <pageMargins left="0.1968503937007874" right="0.1968503937007874" top="0.3937007874015748" bottom="0.3937007874015748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4" max="1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="70" zoomScaleNormal="85" zoomScaleSheetLayoutView="70" zoomScalePageLayoutView="0" workbookViewId="0" topLeftCell="A1">
      <pane xSplit="3" ySplit="1" topLeftCell="D2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81"/>
    </sheetView>
  </sheetViews>
  <sheetFormatPr defaultColWidth="9.140625" defaultRowHeight="15"/>
  <cols>
    <col min="1" max="1" width="3.7109375" style="63" customWidth="1"/>
    <col min="2" max="2" width="18.140625" style="63" customWidth="1"/>
    <col min="3" max="3" width="6.00390625" style="1" bestFit="1" customWidth="1"/>
    <col min="4" max="4" width="11.00390625" style="1" bestFit="1" customWidth="1"/>
    <col min="5" max="17" width="9.57421875" style="1" customWidth="1"/>
    <col min="18" max="18" width="11.00390625" style="1" customWidth="1"/>
    <col min="19" max="19" width="14.421875" style="1" bestFit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59" customFormat="1" ht="27" customHeight="1">
      <c r="A2" s="624" t="s">
        <v>415</v>
      </c>
      <c r="B2" s="624"/>
      <c r="C2" s="285" t="s">
        <v>256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592" t="s">
        <v>89</v>
      </c>
      <c r="R2" s="592"/>
      <c r="S2" s="287"/>
      <c r="T2" s="81"/>
    </row>
    <row r="3" spans="1:20" ht="14.25" customHeight="1">
      <c r="A3" s="526" t="s">
        <v>90</v>
      </c>
      <c r="B3" s="527"/>
      <c r="C3" s="516" t="s">
        <v>91</v>
      </c>
      <c r="D3" s="517" t="s">
        <v>92</v>
      </c>
      <c r="E3" s="518" t="s">
        <v>93</v>
      </c>
      <c r="F3" s="519"/>
      <c r="G3" s="519"/>
      <c r="H3" s="518" t="s">
        <v>18</v>
      </c>
      <c r="I3" s="519"/>
      <c r="J3" s="519"/>
      <c r="K3" s="518" t="s">
        <v>19</v>
      </c>
      <c r="L3" s="519"/>
      <c r="M3" s="519"/>
      <c r="N3" s="518" t="s">
        <v>20</v>
      </c>
      <c r="O3" s="519"/>
      <c r="P3" s="519"/>
      <c r="Q3" s="519"/>
      <c r="R3" s="517" t="s">
        <v>94</v>
      </c>
      <c r="S3" s="61"/>
      <c r="T3" s="82"/>
    </row>
    <row r="4" spans="1:20" ht="14.25" customHeight="1">
      <c r="A4" s="526"/>
      <c r="B4" s="527"/>
      <c r="C4" s="516"/>
      <c r="D4" s="521"/>
      <c r="E4" s="516" t="s">
        <v>95</v>
      </c>
      <c r="F4" s="516" t="s">
        <v>2</v>
      </c>
      <c r="G4" s="516" t="s">
        <v>3</v>
      </c>
      <c r="H4" s="516" t="s">
        <v>4</v>
      </c>
      <c r="I4" s="516" t="s">
        <v>5</v>
      </c>
      <c r="J4" s="516" t="s">
        <v>6</v>
      </c>
      <c r="K4" s="516" t="s">
        <v>7</v>
      </c>
      <c r="L4" s="516" t="s">
        <v>8</v>
      </c>
      <c r="M4" s="516" t="s">
        <v>9</v>
      </c>
      <c r="N4" s="516" t="s">
        <v>10</v>
      </c>
      <c r="O4" s="516" t="s">
        <v>11</v>
      </c>
      <c r="P4" s="516" t="s">
        <v>12</v>
      </c>
      <c r="Q4" s="518" t="s">
        <v>15</v>
      </c>
      <c r="R4" s="521"/>
      <c r="S4" s="61"/>
      <c r="T4" s="82"/>
    </row>
    <row r="5" spans="1:20" ht="14.25" customHeight="1">
      <c r="A5" s="528"/>
      <c r="B5" s="529"/>
      <c r="C5" s="517"/>
      <c r="D5" s="521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20"/>
      <c r="R5" s="521"/>
      <c r="S5" s="61"/>
      <c r="T5" s="82"/>
    </row>
    <row r="6" spans="1:20" s="60" customFormat="1" ht="20.25" customHeight="1">
      <c r="A6" s="522" t="s">
        <v>222</v>
      </c>
      <c r="B6" s="524"/>
      <c r="C6" s="71" t="s">
        <v>96</v>
      </c>
      <c r="D6" s="64">
        <f>SUM(D8,D10,D12,D14,D16,D18,D20,D22,D24,D26)</f>
        <v>930572</v>
      </c>
      <c r="E6" s="64">
        <f aca="true" t="shared" si="0" ref="E6:Q7">SUM(E8,E10,E12,E14,E16,E18,E20,E22,E24,E26)</f>
        <v>4143</v>
      </c>
      <c r="F6" s="64">
        <f t="shared" si="0"/>
        <v>22823</v>
      </c>
      <c r="G6" s="64">
        <f t="shared" si="0"/>
        <v>43003</v>
      </c>
      <c r="H6" s="64">
        <f t="shared" si="0"/>
        <v>41138</v>
      </c>
      <c r="I6" s="64">
        <f t="shared" si="0"/>
        <v>39553</v>
      </c>
      <c r="J6" s="64">
        <f t="shared" si="0"/>
        <v>55003</v>
      </c>
      <c r="K6" s="64">
        <f t="shared" si="0"/>
        <v>58883</v>
      </c>
      <c r="L6" s="64">
        <f t="shared" si="0"/>
        <v>51999</v>
      </c>
      <c r="M6" s="64">
        <f t="shared" si="0"/>
        <v>68399</v>
      </c>
      <c r="N6" s="64">
        <f t="shared" si="0"/>
        <v>49917</v>
      </c>
      <c r="O6" s="64">
        <f t="shared" si="0"/>
        <v>117926</v>
      </c>
      <c r="P6" s="64">
        <f t="shared" si="0"/>
        <v>259636</v>
      </c>
      <c r="Q6" s="64">
        <f t="shared" si="0"/>
        <v>118149</v>
      </c>
      <c r="R6" s="64">
        <f aca="true" t="shared" si="1" ref="R6:R69">SUM(E6:Q6)</f>
        <v>930572</v>
      </c>
      <c r="S6" s="61"/>
      <c r="T6" s="82">
        <f aca="true" t="shared" si="2" ref="T6:T60">D6-R6</f>
        <v>0</v>
      </c>
    </row>
    <row r="7" spans="1:20" s="60" customFormat="1" ht="20.25" customHeight="1">
      <c r="A7" s="523"/>
      <c r="B7" s="524"/>
      <c r="C7" s="72" t="s">
        <v>97</v>
      </c>
      <c r="D7" s="73" t="s">
        <v>75</v>
      </c>
      <c r="E7" s="73">
        <f t="shared" si="0"/>
        <v>3754</v>
      </c>
      <c r="F7" s="73">
        <f t="shared" si="0"/>
        <v>22928</v>
      </c>
      <c r="G7" s="73">
        <f t="shared" si="0"/>
        <v>46256</v>
      </c>
      <c r="H7" s="73">
        <f t="shared" si="0"/>
        <v>52533</v>
      </c>
      <c r="I7" s="73">
        <f t="shared" si="0"/>
        <v>57900</v>
      </c>
      <c r="J7" s="73">
        <f t="shared" si="0"/>
        <v>43834</v>
      </c>
      <c r="K7" s="73">
        <f t="shared" si="0"/>
        <v>68755</v>
      </c>
      <c r="L7" s="73">
        <f t="shared" si="0"/>
        <v>49264</v>
      </c>
      <c r="M7" s="73">
        <f t="shared" si="0"/>
        <v>57838</v>
      </c>
      <c r="N7" s="73">
        <f t="shared" si="0"/>
        <v>53748</v>
      </c>
      <c r="O7" s="73">
        <f t="shared" si="0"/>
        <v>82413</v>
      </c>
      <c r="P7" s="73">
        <f t="shared" si="0"/>
        <v>87573</v>
      </c>
      <c r="Q7" s="73">
        <f t="shared" si="0"/>
        <v>293543</v>
      </c>
      <c r="R7" s="73">
        <f t="shared" si="1"/>
        <v>920339</v>
      </c>
      <c r="S7" s="61"/>
      <c r="T7" s="82" t="e">
        <f t="shared" si="2"/>
        <v>#VALUE!</v>
      </c>
    </row>
    <row r="8" spans="1:20" s="62" customFormat="1" ht="20.25" customHeight="1">
      <c r="A8" s="660"/>
      <c r="B8" s="545" t="s">
        <v>138</v>
      </c>
      <c r="C8" s="78" t="s">
        <v>96</v>
      </c>
      <c r="D8" s="69">
        <v>588436</v>
      </c>
      <c r="E8" s="69">
        <v>964</v>
      </c>
      <c r="F8" s="69">
        <v>13568</v>
      </c>
      <c r="G8" s="69">
        <v>29097</v>
      </c>
      <c r="H8" s="69">
        <v>29999</v>
      </c>
      <c r="I8" s="69">
        <v>25930</v>
      </c>
      <c r="J8" s="69">
        <v>38295</v>
      </c>
      <c r="K8" s="69">
        <v>39534</v>
      </c>
      <c r="L8" s="69">
        <v>41724</v>
      </c>
      <c r="M8" s="69">
        <v>49983</v>
      </c>
      <c r="N8" s="69">
        <v>30559</v>
      </c>
      <c r="O8" s="69">
        <v>77654</v>
      </c>
      <c r="P8" s="69">
        <v>160649</v>
      </c>
      <c r="Q8" s="69">
        <v>50480</v>
      </c>
      <c r="R8" s="64">
        <f t="shared" si="1"/>
        <v>588436</v>
      </c>
      <c r="S8" s="61"/>
      <c r="T8" s="82">
        <f t="shared" si="2"/>
        <v>0</v>
      </c>
    </row>
    <row r="9" spans="1:20" s="60" customFormat="1" ht="20.25" customHeight="1">
      <c r="A9" s="660"/>
      <c r="B9" s="545"/>
      <c r="C9" s="75" t="s">
        <v>97</v>
      </c>
      <c r="D9" s="70" t="s">
        <v>270</v>
      </c>
      <c r="E9" s="70">
        <v>1043</v>
      </c>
      <c r="F9" s="70">
        <v>11734</v>
      </c>
      <c r="G9" s="70">
        <v>24239</v>
      </c>
      <c r="H9" s="70">
        <v>34624</v>
      </c>
      <c r="I9" s="70">
        <v>29590</v>
      </c>
      <c r="J9" s="70">
        <v>24076</v>
      </c>
      <c r="K9" s="70">
        <v>35620</v>
      </c>
      <c r="L9" s="70">
        <v>37809</v>
      </c>
      <c r="M9" s="70">
        <v>35944</v>
      </c>
      <c r="N9" s="70">
        <v>36527</v>
      </c>
      <c r="O9" s="70">
        <v>55150</v>
      </c>
      <c r="P9" s="70">
        <v>64367</v>
      </c>
      <c r="Q9" s="70">
        <v>189152</v>
      </c>
      <c r="R9" s="73">
        <f t="shared" si="1"/>
        <v>579875</v>
      </c>
      <c r="S9" s="61"/>
      <c r="T9" s="82" t="e">
        <f t="shared" si="2"/>
        <v>#VALUE!</v>
      </c>
    </row>
    <row r="10" spans="1:20" s="60" customFormat="1" ht="20.25" customHeight="1">
      <c r="A10" s="534"/>
      <c r="B10" s="545" t="s">
        <v>223</v>
      </c>
      <c r="C10" s="71" t="s">
        <v>96</v>
      </c>
      <c r="D10" s="69">
        <v>269796</v>
      </c>
      <c r="E10" s="69">
        <v>1745</v>
      </c>
      <c r="F10" s="69">
        <v>8144</v>
      </c>
      <c r="G10" s="69">
        <v>13447</v>
      </c>
      <c r="H10" s="69">
        <v>8270</v>
      </c>
      <c r="I10" s="69">
        <v>12769</v>
      </c>
      <c r="J10" s="69">
        <v>15644</v>
      </c>
      <c r="K10" s="69">
        <v>18021</v>
      </c>
      <c r="L10" s="69">
        <v>9438</v>
      </c>
      <c r="M10" s="69">
        <v>17689</v>
      </c>
      <c r="N10" s="69">
        <v>15860</v>
      </c>
      <c r="O10" s="69">
        <v>39537</v>
      </c>
      <c r="P10" s="69">
        <v>97056</v>
      </c>
      <c r="Q10" s="69">
        <v>12176</v>
      </c>
      <c r="R10" s="64">
        <f t="shared" si="1"/>
        <v>269796</v>
      </c>
      <c r="S10" s="61"/>
      <c r="T10" s="82">
        <f t="shared" si="2"/>
        <v>0</v>
      </c>
    </row>
    <row r="11" spans="1:20" s="60" customFormat="1" ht="20.25" customHeight="1">
      <c r="A11" s="534"/>
      <c r="B11" s="545"/>
      <c r="C11" s="75" t="s">
        <v>97</v>
      </c>
      <c r="D11" s="70" t="s">
        <v>270</v>
      </c>
      <c r="E11" s="70">
        <v>2711</v>
      </c>
      <c r="F11" s="70">
        <v>9418</v>
      </c>
      <c r="G11" s="70">
        <v>20372</v>
      </c>
      <c r="H11" s="70">
        <v>14959</v>
      </c>
      <c r="I11" s="70">
        <v>26992</v>
      </c>
      <c r="J11" s="70">
        <v>19106</v>
      </c>
      <c r="K11" s="70">
        <v>31816</v>
      </c>
      <c r="L11" s="70">
        <v>10832</v>
      </c>
      <c r="M11" s="70">
        <v>21428</v>
      </c>
      <c r="N11" s="70">
        <v>16122</v>
      </c>
      <c r="O11" s="70">
        <v>26704</v>
      </c>
      <c r="P11" s="70">
        <v>21531</v>
      </c>
      <c r="Q11" s="70">
        <v>47192</v>
      </c>
      <c r="R11" s="73">
        <f t="shared" si="1"/>
        <v>269183</v>
      </c>
      <c r="S11" s="61"/>
      <c r="T11" s="82" t="e">
        <f t="shared" si="2"/>
        <v>#VALUE!</v>
      </c>
    </row>
    <row r="12" spans="1:20" s="60" customFormat="1" ht="20.25" customHeight="1">
      <c r="A12" s="534"/>
      <c r="B12" s="545" t="s">
        <v>224</v>
      </c>
      <c r="C12" s="71" t="s">
        <v>96</v>
      </c>
      <c r="D12" s="69">
        <v>2842</v>
      </c>
      <c r="E12" s="69">
        <v>0</v>
      </c>
      <c r="F12" s="69">
        <v>97</v>
      </c>
      <c r="G12" s="69">
        <v>0</v>
      </c>
      <c r="H12" s="69">
        <v>257</v>
      </c>
      <c r="I12" s="69">
        <v>97</v>
      </c>
      <c r="J12" s="69">
        <v>97</v>
      </c>
      <c r="K12" s="69">
        <v>396</v>
      </c>
      <c r="L12" s="69">
        <v>96</v>
      </c>
      <c r="M12" s="69">
        <v>96</v>
      </c>
      <c r="N12" s="69">
        <v>396</v>
      </c>
      <c r="O12" s="69">
        <v>96</v>
      </c>
      <c r="P12" s="69">
        <v>333</v>
      </c>
      <c r="Q12" s="69">
        <v>881</v>
      </c>
      <c r="R12" s="64">
        <f t="shared" si="1"/>
        <v>2842</v>
      </c>
      <c r="S12" s="61"/>
      <c r="T12" s="82">
        <f t="shared" si="2"/>
        <v>0</v>
      </c>
    </row>
    <row r="13" spans="1:20" s="60" customFormat="1" ht="20.25" customHeight="1">
      <c r="A13" s="534"/>
      <c r="B13" s="545"/>
      <c r="C13" s="75" t="s">
        <v>97</v>
      </c>
      <c r="D13" s="70" t="s">
        <v>270</v>
      </c>
      <c r="E13" s="70"/>
      <c r="F13" s="70"/>
      <c r="G13" s="70"/>
      <c r="H13" s="70">
        <v>51</v>
      </c>
      <c r="I13" s="70">
        <v>333</v>
      </c>
      <c r="J13" s="70"/>
      <c r="K13" s="70">
        <v>208</v>
      </c>
      <c r="L13" s="70">
        <v>235</v>
      </c>
      <c r="M13" s="70"/>
      <c r="N13" s="70">
        <v>534</v>
      </c>
      <c r="O13" s="70"/>
      <c r="P13" s="70">
        <v>178</v>
      </c>
      <c r="Q13" s="70">
        <v>1302</v>
      </c>
      <c r="R13" s="73">
        <f t="shared" si="1"/>
        <v>2841</v>
      </c>
      <c r="S13" s="61"/>
      <c r="T13" s="82" t="e">
        <f t="shared" si="2"/>
        <v>#VALUE!</v>
      </c>
    </row>
    <row r="14" spans="1:20" s="60" customFormat="1" ht="20.25" customHeight="1">
      <c r="A14" s="534"/>
      <c r="B14" s="545" t="s">
        <v>141</v>
      </c>
      <c r="C14" s="71" t="s">
        <v>96</v>
      </c>
      <c r="D14" s="69">
        <v>54153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54153</v>
      </c>
      <c r="R14" s="64">
        <f t="shared" si="1"/>
        <v>54153</v>
      </c>
      <c r="S14" s="61"/>
      <c r="T14" s="82">
        <f t="shared" si="2"/>
        <v>0</v>
      </c>
    </row>
    <row r="15" spans="1:20" s="60" customFormat="1" ht="20.25" customHeight="1">
      <c r="A15" s="534"/>
      <c r="B15" s="545"/>
      <c r="C15" s="75" t="s">
        <v>97</v>
      </c>
      <c r="D15" s="70" t="s">
        <v>270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>
        <v>673</v>
      </c>
      <c r="Q15" s="70">
        <v>53341</v>
      </c>
      <c r="R15" s="73">
        <f t="shared" si="1"/>
        <v>54014</v>
      </c>
      <c r="S15" s="61"/>
      <c r="T15" s="82" t="e">
        <f t="shared" si="2"/>
        <v>#VALUE!</v>
      </c>
    </row>
    <row r="16" spans="1:20" s="60" customFormat="1" ht="20.25" customHeight="1">
      <c r="A16" s="660"/>
      <c r="B16" s="545" t="s">
        <v>225</v>
      </c>
      <c r="C16" s="71" t="s">
        <v>96</v>
      </c>
      <c r="D16" s="69">
        <v>1426</v>
      </c>
      <c r="E16" s="69">
        <v>0</v>
      </c>
      <c r="F16" s="69">
        <v>4</v>
      </c>
      <c r="G16" s="69">
        <v>40</v>
      </c>
      <c r="H16" s="69">
        <v>7</v>
      </c>
      <c r="I16" s="69">
        <v>172</v>
      </c>
      <c r="J16" s="69">
        <v>3</v>
      </c>
      <c r="K16" s="69">
        <v>19</v>
      </c>
      <c r="L16" s="69">
        <v>95</v>
      </c>
      <c r="M16" s="69">
        <v>82</v>
      </c>
      <c r="N16" s="69">
        <v>8</v>
      </c>
      <c r="O16" s="69">
        <v>272</v>
      </c>
      <c r="P16" s="69">
        <v>703</v>
      </c>
      <c r="Q16" s="69">
        <v>21</v>
      </c>
      <c r="R16" s="64">
        <f t="shared" si="1"/>
        <v>1426</v>
      </c>
      <c r="S16" s="61"/>
      <c r="T16" s="82">
        <f t="shared" si="2"/>
        <v>0</v>
      </c>
    </row>
    <row r="17" spans="1:20" s="60" customFormat="1" ht="20.25" customHeight="1">
      <c r="A17" s="660"/>
      <c r="B17" s="545"/>
      <c r="C17" s="75" t="s">
        <v>97</v>
      </c>
      <c r="D17" s="70" t="s">
        <v>270</v>
      </c>
      <c r="E17" s="70"/>
      <c r="F17" s="70">
        <v>2</v>
      </c>
      <c r="G17" s="70">
        <v>7</v>
      </c>
      <c r="H17" s="70">
        <v>3</v>
      </c>
      <c r="I17" s="70">
        <v>5</v>
      </c>
      <c r="J17" s="70"/>
      <c r="K17" s="70">
        <v>3</v>
      </c>
      <c r="L17" s="70">
        <v>14</v>
      </c>
      <c r="M17" s="70">
        <v>2</v>
      </c>
      <c r="N17" s="70">
        <v>1</v>
      </c>
      <c r="O17" s="70">
        <v>188</v>
      </c>
      <c r="P17" s="70">
        <v>2</v>
      </c>
      <c r="Q17" s="70">
        <v>989</v>
      </c>
      <c r="R17" s="73">
        <f t="shared" si="1"/>
        <v>1216</v>
      </c>
      <c r="S17" s="61"/>
      <c r="T17" s="82" t="e">
        <f t="shared" si="2"/>
        <v>#VALUE!</v>
      </c>
    </row>
    <row r="18" spans="1:20" s="60" customFormat="1" ht="20.25" customHeight="1">
      <c r="A18" s="534"/>
      <c r="B18" s="545" t="s">
        <v>226</v>
      </c>
      <c r="C18" s="71" t="s">
        <v>96</v>
      </c>
      <c r="D18" s="69">
        <v>136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50</v>
      </c>
      <c r="L18" s="69">
        <v>73</v>
      </c>
      <c r="M18" s="69">
        <v>13</v>
      </c>
      <c r="N18" s="69">
        <v>0</v>
      </c>
      <c r="O18" s="69">
        <v>0</v>
      </c>
      <c r="P18" s="69">
        <v>0</v>
      </c>
      <c r="Q18" s="69">
        <v>0</v>
      </c>
      <c r="R18" s="64">
        <f t="shared" si="1"/>
        <v>136</v>
      </c>
      <c r="S18" s="61"/>
      <c r="T18" s="82">
        <f t="shared" si="2"/>
        <v>0</v>
      </c>
    </row>
    <row r="19" spans="1:20" s="60" customFormat="1" ht="20.25" customHeight="1">
      <c r="A19" s="534"/>
      <c r="B19" s="545"/>
      <c r="C19" s="75" t="s">
        <v>97</v>
      </c>
      <c r="D19" s="70" t="s">
        <v>270</v>
      </c>
      <c r="E19" s="70"/>
      <c r="F19" s="70"/>
      <c r="G19" s="70"/>
      <c r="H19" s="70"/>
      <c r="I19" s="70">
        <v>47</v>
      </c>
      <c r="J19" s="70">
        <v>42</v>
      </c>
      <c r="K19" s="70">
        <v>44</v>
      </c>
      <c r="L19" s="70">
        <v>2</v>
      </c>
      <c r="M19" s="70"/>
      <c r="N19" s="70"/>
      <c r="O19" s="70"/>
      <c r="P19" s="70"/>
      <c r="Q19" s="70"/>
      <c r="R19" s="73">
        <f t="shared" si="1"/>
        <v>135</v>
      </c>
      <c r="S19" s="61"/>
      <c r="T19" s="82" t="e">
        <f t="shared" si="2"/>
        <v>#VALUE!</v>
      </c>
    </row>
    <row r="20" spans="1:20" s="60" customFormat="1" ht="20.25" customHeight="1">
      <c r="A20" s="534"/>
      <c r="B20" s="545" t="s">
        <v>227</v>
      </c>
      <c r="C20" s="71" t="s">
        <v>96</v>
      </c>
      <c r="D20" s="69">
        <v>1372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1372</v>
      </c>
      <c r="O20" s="69">
        <v>0</v>
      </c>
      <c r="P20" s="69">
        <v>0</v>
      </c>
      <c r="Q20" s="69">
        <v>0</v>
      </c>
      <c r="R20" s="64">
        <f t="shared" si="1"/>
        <v>1372</v>
      </c>
      <c r="S20" s="61"/>
      <c r="T20" s="82">
        <f t="shared" si="2"/>
        <v>0</v>
      </c>
    </row>
    <row r="21" spans="1:20" s="60" customFormat="1" ht="20.25" customHeight="1">
      <c r="A21" s="534"/>
      <c r="B21" s="545"/>
      <c r="C21" s="75" t="s">
        <v>97</v>
      </c>
      <c r="D21" s="70" t="s">
        <v>270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>
        <v>1371</v>
      </c>
      <c r="R21" s="73">
        <f t="shared" si="1"/>
        <v>1371</v>
      </c>
      <c r="S21" s="61"/>
      <c r="T21" s="82" t="e">
        <f t="shared" si="2"/>
        <v>#VALUE!</v>
      </c>
    </row>
    <row r="22" spans="1:20" s="62" customFormat="1" ht="20.25" customHeight="1">
      <c r="A22" s="660"/>
      <c r="B22" s="545" t="s">
        <v>144</v>
      </c>
      <c r="C22" s="76" t="s">
        <v>96</v>
      </c>
      <c r="D22" s="69">
        <v>2363</v>
      </c>
      <c r="E22" s="69">
        <v>591</v>
      </c>
      <c r="F22" s="69">
        <v>0</v>
      </c>
      <c r="G22" s="69">
        <v>0</v>
      </c>
      <c r="H22" s="69">
        <v>591</v>
      </c>
      <c r="I22" s="69">
        <v>0</v>
      </c>
      <c r="J22" s="69">
        <v>0</v>
      </c>
      <c r="K22" s="69">
        <v>591</v>
      </c>
      <c r="L22" s="69">
        <v>0</v>
      </c>
      <c r="M22" s="69">
        <v>0</v>
      </c>
      <c r="N22" s="69">
        <v>590</v>
      </c>
      <c r="O22" s="69">
        <v>0</v>
      </c>
      <c r="P22" s="69">
        <v>0</v>
      </c>
      <c r="Q22" s="69">
        <v>0</v>
      </c>
      <c r="R22" s="64">
        <f t="shared" si="1"/>
        <v>2363</v>
      </c>
      <c r="S22" s="61"/>
      <c r="T22" s="82">
        <f t="shared" si="2"/>
        <v>0</v>
      </c>
    </row>
    <row r="23" spans="1:20" s="60" customFormat="1" ht="20.25" customHeight="1">
      <c r="A23" s="660"/>
      <c r="B23" s="545"/>
      <c r="C23" s="75" t="s">
        <v>97</v>
      </c>
      <c r="D23" s="70" t="s">
        <v>270</v>
      </c>
      <c r="E23" s="70"/>
      <c r="F23" s="70">
        <v>524</v>
      </c>
      <c r="G23" s="70"/>
      <c r="H23" s="70">
        <v>524</v>
      </c>
      <c r="I23" s="70"/>
      <c r="J23" s="70"/>
      <c r="K23" s="70">
        <v>523</v>
      </c>
      <c r="L23" s="70"/>
      <c r="M23" s="70"/>
      <c r="N23" s="70">
        <v>523</v>
      </c>
      <c r="O23" s="70"/>
      <c r="P23" s="70">
        <v>268</v>
      </c>
      <c r="Q23" s="70"/>
      <c r="R23" s="73">
        <f t="shared" si="1"/>
        <v>2362</v>
      </c>
      <c r="S23" s="61"/>
      <c r="T23" s="82" t="e">
        <f t="shared" si="2"/>
        <v>#VALUE!</v>
      </c>
    </row>
    <row r="24" spans="1:20" s="60" customFormat="1" ht="20.25" customHeight="1">
      <c r="A24" s="534"/>
      <c r="B24" s="545" t="s">
        <v>145</v>
      </c>
      <c r="C24" s="71" t="s">
        <v>96</v>
      </c>
      <c r="D24" s="69">
        <v>5322</v>
      </c>
      <c r="E24" s="69">
        <v>0</v>
      </c>
      <c r="F24" s="69">
        <v>888</v>
      </c>
      <c r="G24" s="69">
        <v>0</v>
      </c>
      <c r="H24" s="69">
        <v>1332</v>
      </c>
      <c r="I24" s="69">
        <v>0</v>
      </c>
      <c r="J24" s="69">
        <v>444</v>
      </c>
      <c r="K24" s="69">
        <v>0</v>
      </c>
      <c r="L24" s="69">
        <v>444</v>
      </c>
      <c r="M24" s="69">
        <v>444</v>
      </c>
      <c r="N24" s="69">
        <v>888</v>
      </c>
      <c r="O24" s="69">
        <v>0</v>
      </c>
      <c r="P24" s="69">
        <v>444</v>
      </c>
      <c r="Q24" s="69">
        <v>438</v>
      </c>
      <c r="R24" s="64">
        <f t="shared" si="1"/>
        <v>5322</v>
      </c>
      <c r="S24" s="61"/>
      <c r="T24" s="82">
        <f t="shared" si="2"/>
        <v>0</v>
      </c>
    </row>
    <row r="25" spans="1:20" s="60" customFormat="1" ht="20.25" customHeight="1">
      <c r="A25" s="534"/>
      <c r="B25" s="545"/>
      <c r="C25" s="75" t="s">
        <v>97</v>
      </c>
      <c r="D25" s="198" t="s">
        <v>270</v>
      </c>
      <c r="E25" s="70"/>
      <c r="F25" s="70">
        <v>1250</v>
      </c>
      <c r="G25" s="70">
        <v>1489</v>
      </c>
      <c r="H25" s="70">
        <v>1793</v>
      </c>
      <c r="I25" s="70">
        <v>179</v>
      </c>
      <c r="J25" s="70">
        <v>267</v>
      </c>
      <c r="K25" s="70">
        <v>33</v>
      </c>
      <c r="L25" s="70"/>
      <c r="M25" s="70">
        <v>260</v>
      </c>
      <c r="N25" s="70"/>
      <c r="O25" s="70"/>
      <c r="P25" s="70">
        <v>50</v>
      </c>
      <c r="Q25" s="70"/>
      <c r="R25" s="73">
        <f t="shared" si="1"/>
        <v>5321</v>
      </c>
      <c r="S25" s="61"/>
      <c r="T25" s="82" t="e">
        <f t="shared" si="2"/>
        <v>#VALUE!</v>
      </c>
    </row>
    <row r="26" spans="1:20" s="60" customFormat="1" ht="20.25" customHeight="1">
      <c r="A26" s="534"/>
      <c r="B26" s="545" t="s">
        <v>142</v>
      </c>
      <c r="C26" s="71" t="s">
        <v>96</v>
      </c>
      <c r="D26" s="69">
        <v>4726</v>
      </c>
      <c r="E26" s="69">
        <v>843</v>
      </c>
      <c r="F26" s="69">
        <v>122</v>
      </c>
      <c r="G26" s="69">
        <v>419</v>
      </c>
      <c r="H26" s="69">
        <v>682</v>
      </c>
      <c r="I26" s="69">
        <v>585</v>
      </c>
      <c r="J26" s="69">
        <v>520</v>
      </c>
      <c r="K26" s="69">
        <v>272</v>
      </c>
      <c r="L26" s="69">
        <v>129</v>
      </c>
      <c r="M26" s="69">
        <v>92</v>
      </c>
      <c r="N26" s="69">
        <v>244</v>
      </c>
      <c r="O26" s="69">
        <v>367</v>
      </c>
      <c r="P26" s="69">
        <v>451</v>
      </c>
      <c r="Q26" s="69">
        <v>0</v>
      </c>
      <c r="R26" s="64">
        <f t="shared" si="1"/>
        <v>4726</v>
      </c>
      <c r="S26" s="61"/>
      <c r="T26" s="82">
        <f t="shared" si="2"/>
        <v>0</v>
      </c>
    </row>
    <row r="27" spans="1:20" s="60" customFormat="1" ht="20.25" customHeight="1">
      <c r="A27" s="536"/>
      <c r="B27" s="545"/>
      <c r="C27" s="77" t="s">
        <v>97</v>
      </c>
      <c r="D27" s="198" t="s">
        <v>270</v>
      </c>
      <c r="E27" s="70"/>
      <c r="F27" s="70"/>
      <c r="G27" s="70">
        <v>149</v>
      </c>
      <c r="H27" s="70">
        <v>579</v>
      </c>
      <c r="I27" s="70">
        <v>754</v>
      </c>
      <c r="J27" s="70">
        <v>343</v>
      </c>
      <c r="K27" s="70">
        <v>508</v>
      </c>
      <c r="L27" s="70">
        <v>372</v>
      </c>
      <c r="M27" s="70">
        <v>204</v>
      </c>
      <c r="N27" s="70">
        <v>41</v>
      </c>
      <c r="O27" s="70">
        <v>371</v>
      </c>
      <c r="P27" s="70">
        <v>504</v>
      </c>
      <c r="Q27" s="70">
        <v>196</v>
      </c>
      <c r="R27" s="73">
        <f t="shared" si="1"/>
        <v>4021</v>
      </c>
      <c r="S27" s="61"/>
      <c r="T27" s="82" t="e">
        <f t="shared" si="2"/>
        <v>#VALUE!</v>
      </c>
    </row>
    <row r="28" spans="1:20" s="60" customFormat="1" ht="20.25" customHeight="1">
      <c r="A28" s="522" t="s">
        <v>211</v>
      </c>
      <c r="B28" s="524"/>
      <c r="C28" s="71" t="s">
        <v>96</v>
      </c>
      <c r="D28" s="64">
        <f>SUM(D30)</f>
        <v>48044</v>
      </c>
      <c r="E28" s="64">
        <f aca="true" t="shared" si="3" ref="E28:Q29">SUM(E30)</f>
        <v>3199</v>
      </c>
      <c r="F28" s="64">
        <f t="shared" si="3"/>
        <v>5560</v>
      </c>
      <c r="G28" s="64">
        <f t="shared" si="3"/>
        <v>3758</v>
      </c>
      <c r="H28" s="64">
        <f t="shared" si="3"/>
        <v>16166</v>
      </c>
      <c r="I28" s="64">
        <f t="shared" si="3"/>
        <v>272</v>
      </c>
      <c r="J28" s="64">
        <f t="shared" si="3"/>
        <v>210</v>
      </c>
      <c r="K28" s="64">
        <f t="shared" si="3"/>
        <v>12025</v>
      </c>
      <c r="L28" s="64">
        <f t="shared" si="3"/>
        <v>210</v>
      </c>
      <c r="M28" s="64">
        <f t="shared" si="3"/>
        <v>210</v>
      </c>
      <c r="N28" s="64">
        <f t="shared" si="3"/>
        <v>5822</v>
      </c>
      <c r="O28" s="64">
        <f t="shared" si="3"/>
        <v>320</v>
      </c>
      <c r="P28" s="64">
        <f t="shared" si="3"/>
        <v>292</v>
      </c>
      <c r="Q28" s="64">
        <f t="shared" si="3"/>
        <v>0</v>
      </c>
      <c r="R28" s="64">
        <f t="shared" si="1"/>
        <v>48044</v>
      </c>
      <c r="S28" s="61"/>
      <c r="T28" s="82">
        <f t="shared" si="2"/>
        <v>0</v>
      </c>
    </row>
    <row r="29" spans="1:20" s="60" customFormat="1" ht="20.25" customHeight="1">
      <c r="A29" s="523"/>
      <c r="B29" s="524"/>
      <c r="C29" s="72" t="s">
        <v>97</v>
      </c>
      <c r="D29" s="73" t="s">
        <v>75</v>
      </c>
      <c r="E29" s="73">
        <f t="shared" si="3"/>
        <v>0</v>
      </c>
      <c r="F29" s="73">
        <f t="shared" si="3"/>
        <v>0</v>
      </c>
      <c r="G29" s="73">
        <f t="shared" si="3"/>
        <v>1182</v>
      </c>
      <c r="H29" s="73">
        <f t="shared" si="3"/>
        <v>1298</v>
      </c>
      <c r="I29" s="73">
        <f t="shared" si="3"/>
        <v>144</v>
      </c>
      <c r="J29" s="73">
        <f t="shared" si="3"/>
        <v>159</v>
      </c>
      <c r="K29" s="73">
        <f t="shared" si="3"/>
        <v>315</v>
      </c>
      <c r="L29" s="73">
        <f t="shared" si="3"/>
        <v>79</v>
      </c>
      <c r="M29" s="73">
        <f t="shared" si="3"/>
        <v>44</v>
      </c>
      <c r="N29" s="73">
        <f t="shared" si="3"/>
        <v>18723</v>
      </c>
      <c r="O29" s="73">
        <f t="shared" si="3"/>
        <v>5232</v>
      </c>
      <c r="P29" s="73">
        <f t="shared" si="3"/>
        <v>5735</v>
      </c>
      <c r="Q29" s="73">
        <f t="shared" si="3"/>
        <v>4655</v>
      </c>
      <c r="R29" s="73">
        <f t="shared" si="1"/>
        <v>37566</v>
      </c>
      <c r="S29" s="61"/>
      <c r="T29" s="82" t="e">
        <f t="shared" si="2"/>
        <v>#VALUE!</v>
      </c>
    </row>
    <row r="30" spans="1:20" s="60" customFormat="1" ht="20.25" customHeight="1">
      <c r="A30" s="661"/>
      <c r="B30" s="545" t="s">
        <v>228</v>
      </c>
      <c r="C30" s="74" t="s">
        <v>96</v>
      </c>
      <c r="D30" s="69">
        <v>48044</v>
      </c>
      <c r="E30" s="69">
        <v>3199</v>
      </c>
      <c r="F30" s="69">
        <v>5560</v>
      </c>
      <c r="G30" s="69">
        <v>3758</v>
      </c>
      <c r="H30" s="69">
        <v>16166</v>
      </c>
      <c r="I30" s="69">
        <v>272</v>
      </c>
      <c r="J30" s="69">
        <v>210</v>
      </c>
      <c r="K30" s="69">
        <v>12025</v>
      </c>
      <c r="L30" s="69">
        <v>210</v>
      </c>
      <c r="M30" s="69">
        <v>210</v>
      </c>
      <c r="N30" s="69">
        <v>5822</v>
      </c>
      <c r="O30" s="69">
        <v>320</v>
      </c>
      <c r="P30" s="69">
        <v>292</v>
      </c>
      <c r="Q30" s="69">
        <v>0</v>
      </c>
      <c r="R30" s="64">
        <f t="shared" si="1"/>
        <v>48044</v>
      </c>
      <c r="S30" s="61"/>
      <c r="T30" s="82">
        <f t="shared" si="2"/>
        <v>0</v>
      </c>
    </row>
    <row r="31" spans="1:20" s="60" customFormat="1" ht="20.25" customHeight="1">
      <c r="A31" s="664"/>
      <c r="B31" s="545"/>
      <c r="C31" s="77" t="s">
        <v>97</v>
      </c>
      <c r="D31" s="198" t="s">
        <v>270</v>
      </c>
      <c r="E31" s="70"/>
      <c r="F31" s="70"/>
      <c r="G31" s="70">
        <v>1182</v>
      </c>
      <c r="H31" s="70">
        <v>1298</v>
      </c>
      <c r="I31" s="70">
        <v>144</v>
      </c>
      <c r="J31" s="70">
        <v>159</v>
      </c>
      <c r="K31" s="70">
        <v>315</v>
      </c>
      <c r="L31" s="70">
        <v>79</v>
      </c>
      <c r="M31" s="70">
        <v>44</v>
      </c>
      <c r="N31" s="70">
        <v>18723</v>
      </c>
      <c r="O31" s="70">
        <v>5232</v>
      </c>
      <c r="P31" s="70">
        <v>5735</v>
      </c>
      <c r="Q31" s="70">
        <v>4655</v>
      </c>
      <c r="R31" s="73">
        <f t="shared" si="1"/>
        <v>37566</v>
      </c>
      <c r="S31" s="61"/>
      <c r="T31" s="82" t="e">
        <f t="shared" si="2"/>
        <v>#VALUE!</v>
      </c>
    </row>
    <row r="32" spans="1:20" s="60" customFormat="1" ht="20.25" customHeight="1">
      <c r="A32" s="537" t="s">
        <v>212</v>
      </c>
      <c r="B32" s="538"/>
      <c r="C32" s="71" t="s">
        <v>96</v>
      </c>
      <c r="D32" s="64">
        <f>SUM(D34,D36,D38,D40,D42,D44,D46,D48,D50,D52,D56,D54,D58,D60,D62,D64,D66)</f>
        <v>43833881</v>
      </c>
      <c r="E32" s="64">
        <f>SUM(E34,E36,E38,E40,E42,E44,E46,E48,E50,E52,E56,E54,E58,E60,E62,E64,E66)</f>
        <v>508549</v>
      </c>
      <c r="F32" s="64">
        <f aca="true" t="shared" si="4" ref="F32:Q33">SUM(F34,F36,F38,F40,F42,F44,F46,F48,F50,F52,F56,F54,F58,F60,F62,F64,F66)</f>
        <v>1625252</v>
      </c>
      <c r="G32" s="64">
        <f t="shared" si="4"/>
        <v>3177770</v>
      </c>
      <c r="H32" s="64">
        <f t="shared" si="4"/>
        <v>2818324</v>
      </c>
      <c r="I32" s="64">
        <f t="shared" si="4"/>
        <v>2859410</v>
      </c>
      <c r="J32" s="64">
        <f t="shared" si="4"/>
        <v>3153226</v>
      </c>
      <c r="K32" s="64">
        <f t="shared" si="4"/>
        <v>3254886</v>
      </c>
      <c r="L32" s="64">
        <f t="shared" si="4"/>
        <v>3632511</v>
      </c>
      <c r="M32" s="64">
        <f t="shared" si="4"/>
        <v>4271514</v>
      </c>
      <c r="N32" s="64">
        <f t="shared" si="4"/>
        <v>2843525</v>
      </c>
      <c r="O32" s="64">
        <f t="shared" si="4"/>
        <v>3724672</v>
      </c>
      <c r="P32" s="64">
        <f t="shared" si="4"/>
        <v>9016111</v>
      </c>
      <c r="Q32" s="64">
        <f t="shared" si="4"/>
        <v>2948131</v>
      </c>
      <c r="R32" s="64">
        <f t="shared" si="1"/>
        <v>43833881</v>
      </c>
      <c r="S32" s="61"/>
      <c r="T32" s="82">
        <f t="shared" si="2"/>
        <v>0</v>
      </c>
    </row>
    <row r="33" spans="1:20" s="60" customFormat="1" ht="20.25" customHeight="1">
      <c r="A33" s="665"/>
      <c r="B33" s="540"/>
      <c r="C33" s="72" t="s">
        <v>97</v>
      </c>
      <c r="D33" s="73" t="s">
        <v>75</v>
      </c>
      <c r="E33" s="206">
        <f>SUM(E35,E37,E39,E41,E43,E45,E47,E49,E51,E53,E57,E55,E59,E61,E63,E65,E67)</f>
        <v>140660</v>
      </c>
      <c r="F33" s="206">
        <f t="shared" si="4"/>
        <v>1234970</v>
      </c>
      <c r="G33" s="206">
        <f t="shared" si="4"/>
        <v>1968176</v>
      </c>
      <c r="H33" s="206">
        <f t="shared" si="4"/>
        <v>2476802</v>
      </c>
      <c r="I33" s="206">
        <f t="shared" si="4"/>
        <v>2548985</v>
      </c>
      <c r="J33" s="206">
        <f t="shared" si="4"/>
        <v>2330078</v>
      </c>
      <c r="K33" s="206">
        <f t="shared" si="4"/>
        <v>4606315</v>
      </c>
      <c r="L33" s="206">
        <f t="shared" si="4"/>
        <v>3129410</v>
      </c>
      <c r="M33" s="206">
        <f t="shared" si="4"/>
        <v>3532649</v>
      </c>
      <c r="N33" s="206">
        <f t="shared" si="4"/>
        <v>3590558</v>
      </c>
      <c r="O33" s="206">
        <f t="shared" si="4"/>
        <v>3732298</v>
      </c>
      <c r="P33" s="206">
        <f t="shared" si="4"/>
        <v>4845261</v>
      </c>
      <c r="Q33" s="206">
        <f t="shared" si="4"/>
        <v>14820323</v>
      </c>
      <c r="R33" s="73">
        <f t="shared" si="1"/>
        <v>48956485</v>
      </c>
      <c r="S33" s="61"/>
      <c r="T33" s="82" t="e">
        <f t="shared" si="2"/>
        <v>#VALUE!</v>
      </c>
    </row>
    <row r="34" spans="1:20" s="60" customFormat="1" ht="20.25" customHeight="1">
      <c r="A34" s="660"/>
      <c r="B34" s="545" t="s">
        <v>138</v>
      </c>
      <c r="C34" s="74" t="s">
        <v>96</v>
      </c>
      <c r="D34" s="69">
        <v>1745263</v>
      </c>
      <c r="E34" s="69">
        <v>18134</v>
      </c>
      <c r="F34" s="69">
        <v>76879</v>
      </c>
      <c r="G34" s="69">
        <v>109242</v>
      </c>
      <c r="H34" s="69">
        <v>118602</v>
      </c>
      <c r="I34" s="69">
        <v>132957</v>
      </c>
      <c r="J34" s="69">
        <v>118149</v>
      </c>
      <c r="K34" s="69">
        <v>150763</v>
      </c>
      <c r="L34" s="69">
        <v>108686</v>
      </c>
      <c r="M34" s="69">
        <v>138234</v>
      </c>
      <c r="N34" s="69">
        <v>152296</v>
      </c>
      <c r="O34" s="69">
        <v>197346</v>
      </c>
      <c r="P34" s="69">
        <v>337425</v>
      </c>
      <c r="Q34" s="69">
        <v>86550</v>
      </c>
      <c r="R34" s="64">
        <f t="shared" si="1"/>
        <v>1745263</v>
      </c>
      <c r="S34" s="61"/>
      <c r="T34" s="82">
        <f t="shared" si="2"/>
        <v>0</v>
      </c>
    </row>
    <row r="35" spans="1:20" s="60" customFormat="1" ht="20.25" customHeight="1">
      <c r="A35" s="660"/>
      <c r="B35" s="545"/>
      <c r="C35" s="75" t="s">
        <v>97</v>
      </c>
      <c r="D35" s="198" t="s">
        <v>270</v>
      </c>
      <c r="E35" s="70">
        <v>10915</v>
      </c>
      <c r="F35" s="70">
        <v>85564</v>
      </c>
      <c r="G35" s="70">
        <v>104226</v>
      </c>
      <c r="H35" s="70">
        <v>146037</v>
      </c>
      <c r="I35" s="70">
        <v>133195</v>
      </c>
      <c r="J35" s="70">
        <v>134287</v>
      </c>
      <c r="K35" s="70">
        <v>157809</v>
      </c>
      <c r="L35" s="70">
        <v>116602</v>
      </c>
      <c r="M35" s="70">
        <v>113149</v>
      </c>
      <c r="N35" s="70">
        <v>146939</v>
      </c>
      <c r="O35" s="70">
        <v>144737</v>
      </c>
      <c r="P35" s="70">
        <v>160802</v>
      </c>
      <c r="Q35" s="70">
        <v>275396</v>
      </c>
      <c r="R35" s="73">
        <f t="shared" si="1"/>
        <v>1729658</v>
      </c>
      <c r="S35" s="61"/>
      <c r="T35" s="82" t="e">
        <f t="shared" si="2"/>
        <v>#VALUE!</v>
      </c>
    </row>
    <row r="36" spans="1:20" s="60" customFormat="1" ht="20.25" customHeight="1">
      <c r="A36" s="534"/>
      <c r="B36" s="545" t="s">
        <v>141</v>
      </c>
      <c r="C36" s="71" t="s">
        <v>96</v>
      </c>
      <c r="D36" s="69">
        <v>262197</v>
      </c>
      <c r="E36" s="69">
        <v>42</v>
      </c>
      <c r="F36" s="69">
        <v>3630</v>
      </c>
      <c r="G36" s="69">
        <v>7159</v>
      </c>
      <c r="H36" s="69">
        <v>8335</v>
      </c>
      <c r="I36" s="69">
        <v>9099</v>
      </c>
      <c r="J36" s="69">
        <v>8116</v>
      </c>
      <c r="K36" s="69">
        <v>8863</v>
      </c>
      <c r="L36" s="69">
        <v>11259</v>
      </c>
      <c r="M36" s="69">
        <v>17635</v>
      </c>
      <c r="N36" s="69">
        <v>8115</v>
      </c>
      <c r="O36" s="69">
        <v>49431</v>
      </c>
      <c r="P36" s="69">
        <v>89550</v>
      </c>
      <c r="Q36" s="69">
        <v>40963</v>
      </c>
      <c r="R36" s="64">
        <f t="shared" si="1"/>
        <v>262197</v>
      </c>
      <c r="S36" s="61"/>
      <c r="T36" s="82">
        <f t="shared" si="2"/>
        <v>0</v>
      </c>
    </row>
    <row r="37" spans="1:20" s="60" customFormat="1" ht="20.25" customHeight="1">
      <c r="A37" s="534"/>
      <c r="B37" s="545"/>
      <c r="C37" s="75" t="s">
        <v>97</v>
      </c>
      <c r="D37" s="198" t="s">
        <v>270</v>
      </c>
      <c r="E37" s="70">
        <v>207</v>
      </c>
      <c r="F37" s="70">
        <v>6129</v>
      </c>
      <c r="G37" s="70">
        <v>19343</v>
      </c>
      <c r="H37" s="70">
        <v>13583</v>
      </c>
      <c r="I37" s="70">
        <v>13430</v>
      </c>
      <c r="J37" s="70">
        <v>10487</v>
      </c>
      <c r="K37" s="70">
        <v>20736</v>
      </c>
      <c r="L37" s="70">
        <v>21188</v>
      </c>
      <c r="M37" s="70">
        <v>12001</v>
      </c>
      <c r="N37" s="70">
        <v>13667</v>
      </c>
      <c r="O37" s="70">
        <v>17127</v>
      </c>
      <c r="P37" s="70">
        <v>23361</v>
      </c>
      <c r="Q37" s="70">
        <v>85884</v>
      </c>
      <c r="R37" s="73">
        <f t="shared" si="1"/>
        <v>257143</v>
      </c>
      <c r="S37" s="61"/>
      <c r="T37" s="82" t="e">
        <f t="shared" si="2"/>
        <v>#VALUE!</v>
      </c>
    </row>
    <row r="38" spans="1:20" s="60" customFormat="1" ht="20.25" customHeight="1">
      <c r="A38" s="660"/>
      <c r="B38" s="545" t="s">
        <v>225</v>
      </c>
      <c r="C38" s="71" t="s">
        <v>96</v>
      </c>
      <c r="D38" s="69">
        <v>620270</v>
      </c>
      <c r="E38" s="69">
        <v>1258</v>
      </c>
      <c r="F38" s="69">
        <v>14739</v>
      </c>
      <c r="G38" s="69">
        <v>23592</v>
      </c>
      <c r="H38" s="69">
        <v>55212</v>
      </c>
      <c r="I38" s="69">
        <v>32706</v>
      </c>
      <c r="J38" s="69">
        <v>26029</v>
      </c>
      <c r="K38" s="69">
        <v>51892</v>
      </c>
      <c r="L38" s="69">
        <v>48714</v>
      </c>
      <c r="M38" s="69">
        <v>27546</v>
      </c>
      <c r="N38" s="69">
        <v>45227</v>
      </c>
      <c r="O38" s="69">
        <v>93761</v>
      </c>
      <c r="P38" s="69">
        <v>150594</v>
      </c>
      <c r="Q38" s="69">
        <v>49000</v>
      </c>
      <c r="R38" s="64">
        <f t="shared" si="1"/>
        <v>620270</v>
      </c>
      <c r="S38" s="61"/>
      <c r="T38" s="82">
        <f t="shared" si="2"/>
        <v>0</v>
      </c>
    </row>
    <row r="39" spans="1:20" s="60" customFormat="1" ht="20.25" customHeight="1">
      <c r="A39" s="660"/>
      <c r="B39" s="545"/>
      <c r="C39" s="75" t="s">
        <v>97</v>
      </c>
      <c r="D39" s="198" t="s">
        <v>270</v>
      </c>
      <c r="E39" s="70">
        <v>1747</v>
      </c>
      <c r="F39" s="70">
        <v>12024</v>
      </c>
      <c r="G39" s="70">
        <v>21188</v>
      </c>
      <c r="H39" s="70">
        <v>36296</v>
      </c>
      <c r="I39" s="70">
        <v>37258</v>
      </c>
      <c r="J39" s="70">
        <v>40293</v>
      </c>
      <c r="K39" s="70">
        <v>45326</v>
      </c>
      <c r="L39" s="70">
        <v>41667</v>
      </c>
      <c r="M39" s="70">
        <v>44108</v>
      </c>
      <c r="N39" s="70">
        <v>57787</v>
      </c>
      <c r="O39" s="70">
        <v>53570</v>
      </c>
      <c r="P39" s="70">
        <v>70964</v>
      </c>
      <c r="Q39" s="70">
        <v>169472</v>
      </c>
      <c r="R39" s="73">
        <f t="shared" si="1"/>
        <v>631700</v>
      </c>
      <c r="S39" s="61"/>
      <c r="T39" s="82" t="e">
        <f t="shared" si="2"/>
        <v>#VALUE!</v>
      </c>
    </row>
    <row r="40" spans="1:20" s="60" customFormat="1" ht="20.25" customHeight="1">
      <c r="A40" s="534"/>
      <c r="B40" s="545" t="s">
        <v>229</v>
      </c>
      <c r="C40" s="71" t="s">
        <v>96</v>
      </c>
      <c r="D40" s="69">
        <v>1892823</v>
      </c>
      <c r="E40" s="69">
        <v>371</v>
      </c>
      <c r="F40" s="69">
        <v>12207</v>
      </c>
      <c r="G40" s="69">
        <v>55854</v>
      </c>
      <c r="H40" s="69">
        <v>84791</v>
      </c>
      <c r="I40" s="69">
        <v>43559</v>
      </c>
      <c r="J40" s="69">
        <v>47096</v>
      </c>
      <c r="K40" s="69">
        <v>90425</v>
      </c>
      <c r="L40" s="69">
        <v>43067</v>
      </c>
      <c r="M40" s="69">
        <v>364177</v>
      </c>
      <c r="N40" s="69">
        <v>66353</v>
      </c>
      <c r="O40" s="69">
        <v>228644</v>
      </c>
      <c r="P40" s="69">
        <v>790830</v>
      </c>
      <c r="Q40" s="69">
        <v>65449</v>
      </c>
      <c r="R40" s="64">
        <f t="shared" si="1"/>
        <v>1892823</v>
      </c>
      <c r="S40" s="61"/>
      <c r="T40" s="82">
        <f t="shared" si="2"/>
        <v>0</v>
      </c>
    </row>
    <row r="41" spans="1:20" s="60" customFormat="1" ht="20.25" customHeight="1">
      <c r="A41" s="534"/>
      <c r="B41" s="545"/>
      <c r="C41" s="75" t="s">
        <v>97</v>
      </c>
      <c r="D41" s="198" t="s">
        <v>270</v>
      </c>
      <c r="E41" s="70">
        <v>373</v>
      </c>
      <c r="F41" s="70">
        <v>19800</v>
      </c>
      <c r="G41" s="70">
        <v>30316</v>
      </c>
      <c r="H41" s="70">
        <v>48004</v>
      </c>
      <c r="I41" s="70">
        <v>54590</v>
      </c>
      <c r="J41" s="70">
        <v>36950</v>
      </c>
      <c r="K41" s="70">
        <v>73067</v>
      </c>
      <c r="L41" s="70">
        <v>83202</v>
      </c>
      <c r="M41" s="70">
        <v>59804</v>
      </c>
      <c r="N41" s="70">
        <v>435577</v>
      </c>
      <c r="O41" s="70">
        <v>127060</v>
      </c>
      <c r="P41" s="70">
        <v>154546</v>
      </c>
      <c r="Q41" s="70">
        <v>1687815</v>
      </c>
      <c r="R41" s="73">
        <f t="shared" si="1"/>
        <v>2811104</v>
      </c>
      <c r="S41" s="61"/>
      <c r="T41" s="82" t="e">
        <f t="shared" si="2"/>
        <v>#VALUE!</v>
      </c>
    </row>
    <row r="42" spans="1:20" s="62" customFormat="1" ht="20.25" customHeight="1">
      <c r="A42" s="534"/>
      <c r="B42" s="545" t="s">
        <v>230</v>
      </c>
      <c r="C42" s="76" t="s">
        <v>96</v>
      </c>
      <c r="D42" s="69">
        <v>1435773</v>
      </c>
      <c r="E42" s="69">
        <v>6588</v>
      </c>
      <c r="F42" s="69">
        <v>39210</v>
      </c>
      <c r="G42" s="69">
        <v>64052</v>
      </c>
      <c r="H42" s="69">
        <v>69894</v>
      </c>
      <c r="I42" s="69">
        <v>114674</v>
      </c>
      <c r="J42" s="69">
        <v>65926</v>
      </c>
      <c r="K42" s="69">
        <v>104877</v>
      </c>
      <c r="L42" s="69">
        <v>101021</v>
      </c>
      <c r="M42" s="69">
        <v>119818</v>
      </c>
      <c r="N42" s="69">
        <v>100975</v>
      </c>
      <c r="O42" s="69">
        <v>182770</v>
      </c>
      <c r="P42" s="69">
        <v>315631</v>
      </c>
      <c r="Q42" s="69">
        <v>150337</v>
      </c>
      <c r="R42" s="64">
        <f t="shared" si="1"/>
        <v>1435773</v>
      </c>
      <c r="S42" s="61"/>
      <c r="T42" s="82">
        <f t="shared" si="2"/>
        <v>0</v>
      </c>
    </row>
    <row r="43" spans="1:20" s="60" customFormat="1" ht="20.25" customHeight="1">
      <c r="A43" s="534"/>
      <c r="B43" s="545"/>
      <c r="C43" s="75" t="s">
        <v>97</v>
      </c>
      <c r="D43" s="198" t="s">
        <v>270</v>
      </c>
      <c r="E43" s="70">
        <v>10988</v>
      </c>
      <c r="F43" s="70">
        <v>34308</v>
      </c>
      <c r="G43" s="70">
        <v>55810</v>
      </c>
      <c r="H43" s="70">
        <v>88021</v>
      </c>
      <c r="I43" s="70">
        <v>124153</v>
      </c>
      <c r="J43" s="70">
        <v>61017</v>
      </c>
      <c r="K43" s="70">
        <v>130263</v>
      </c>
      <c r="L43" s="70">
        <v>144629</v>
      </c>
      <c r="M43" s="70">
        <v>84122</v>
      </c>
      <c r="N43" s="70">
        <v>109388</v>
      </c>
      <c r="O43" s="70">
        <v>117197</v>
      </c>
      <c r="P43" s="70">
        <v>140326</v>
      </c>
      <c r="Q43" s="70">
        <v>326219</v>
      </c>
      <c r="R43" s="73">
        <f t="shared" si="1"/>
        <v>1426441</v>
      </c>
      <c r="S43" s="61"/>
      <c r="T43" s="82" t="e">
        <f t="shared" si="2"/>
        <v>#VALUE!</v>
      </c>
    </row>
    <row r="44" spans="1:20" s="60" customFormat="1" ht="20.25" customHeight="1">
      <c r="A44" s="660"/>
      <c r="B44" s="545" t="s">
        <v>231</v>
      </c>
      <c r="C44" s="71" t="s">
        <v>96</v>
      </c>
      <c r="D44" s="69">
        <v>106914</v>
      </c>
      <c r="E44" s="69">
        <v>0</v>
      </c>
      <c r="F44" s="69">
        <v>0</v>
      </c>
      <c r="G44" s="69">
        <v>0</v>
      </c>
      <c r="H44" s="69">
        <v>0</v>
      </c>
      <c r="I44" s="69">
        <v>1043</v>
      </c>
      <c r="J44" s="69">
        <v>12804</v>
      </c>
      <c r="K44" s="69">
        <v>14063</v>
      </c>
      <c r="L44" s="69">
        <v>1791</v>
      </c>
      <c r="M44" s="69">
        <v>11050</v>
      </c>
      <c r="N44" s="69">
        <v>15734</v>
      </c>
      <c r="O44" s="69">
        <v>3747</v>
      </c>
      <c r="P44" s="69">
        <v>46682</v>
      </c>
      <c r="Q44" s="69">
        <v>0</v>
      </c>
      <c r="R44" s="64">
        <f t="shared" si="1"/>
        <v>106914</v>
      </c>
      <c r="S44" s="61"/>
      <c r="T44" s="82">
        <f t="shared" si="2"/>
        <v>0</v>
      </c>
    </row>
    <row r="45" spans="1:20" s="60" customFormat="1" ht="20.25" customHeight="1">
      <c r="A45" s="660"/>
      <c r="B45" s="545"/>
      <c r="C45" s="75" t="s">
        <v>97</v>
      </c>
      <c r="D45" s="198" t="s">
        <v>270</v>
      </c>
      <c r="E45" s="70"/>
      <c r="F45" s="70"/>
      <c r="G45" s="70"/>
      <c r="H45" s="70"/>
      <c r="I45" s="70">
        <v>7241</v>
      </c>
      <c r="J45" s="70"/>
      <c r="K45" s="70">
        <v>7668</v>
      </c>
      <c r="L45" s="70">
        <v>3246</v>
      </c>
      <c r="M45" s="70"/>
      <c r="N45" s="70">
        <v>25112</v>
      </c>
      <c r="O45" s="70">
        <v>6673</v>
      </c>
      <c r="P45" s="70">
        <v>14173</v>
      </c>
      <c r="Q45" s="70">
        <v>40139</v>
      </c>
      <c r="R45" s="73">
        <f t="shared" si="1"/>
        <v>104252</v>
      </c>
      <c r="S45" s="61"/>
      <c r="T45" s="82" t="e">
        <f t="shared" si="2"/>
        <v>#VALUE!</v>
      </c>
    </row>
    <row r="46" spans="1:20" s="60" customFormat="1" ht="20.25" customHeight="1">
      <c r="A46" s="534"/>
      <c r="B46" s="545" t="s">
        <v>232</v>
      </c>
      <c r="C46" s="71" t="s">
        <v>96</v>
      </c>
      <c r="D46" s="69">
        <v>32571227</v>
      </c>
      <c r="E46" s="69">
        <v>34224</v>
      </c>
      <c r="F46" s="69">
        <v>1361938</v>
      </c>
      <c r="G46" s="69">
        <v>2651741</v>
      </c>
      <c r="H46" s="69">
        <v>1973484</v>
      </c>
      <c r="I46" s="69">
        <v>2311926</v>
      </c>
      <c r="J46" s="69">
        <v>2588987</v>
      </c>
      <c r="K46" s="69">
        <v>2420817</v>
      </c>
      <c r="L46" s="69">
        <v>2510812</v>
      </c>
      <c r="M46" s="69">
        <v>3294753</v>
      </c>
      <c r="N46" s="69">
        <v>1895509</v>
      </c>
      <c r="O46" s="69">
        <v>2672708</v>
      </c>
      <c r="P46" s="69">
        <v>6644794</v>
      </c>
      <c r="Q46" s="69">
        <v>2209534</v>
      </c>
      <c r="R46" s="64">
        <f t="shared" si="1"/>
        <v>32571227</v>
      </c>
      <c r="S46" s="61"/>
      <c r="T46" s="82">
        <f t="shared" si="2"/>
        <v>0</v>
      </c>
    </row>
    <row r="47" spans="1:20" s="60" customFormat="1" ht="20.25" customHeight="1">
      <c r="A47" s="534"/>
      <c r="B47" s="545"/>
      <c r="C47" s="75" t="s">
        <v>97</v>
      </c>
      <c r="D47" s="198" t="s">
        <v>270</v>
      </c>
      <c r="E47" s="70">
        <v>28557</v>
      </c>
      <c r="F47" s="70">
        <v>798578</v>
      </c>
      <c r="G47" s="70">
        <v>1443599</v>
      </c>
      <c r="H47" s="70">
        <v>1735813</v>
      </c>
      <c r="I47" s="70">
        <v>1891819</v>
      </c>
      <c r="J47" s="70">
        <v>1770611</v>
      </c>
      <c r="K47" s="70">
        <v>3837317</v>
      </c>
      <c r="L47" s="70">
        <v>2393782</v>
      </c>
      <c r="M47" s="70">
        <v>2909994</v>
      </c>
      <c r="N47" s="70">
        <v>2538203</v>
      </c>
      <c r="O47" s="70">
        <v>2843774</v>
      </c>
      <c r="P47" s="70">
        <v>3494802</v>
      </c>
      <c r="Q47" s="70">
        <v>11130582</v>
      </c>
      <c r="R47" s="73">
        <f t="shared" si="1"/>
        <v>36817431</v>
      </c>
      <c r="S47" s="61"/>
      <c r="T47" s="82" t="e">
        <f t="shared" si="2"/>
        <v>#VALUE!</v>
      </c>
    </row>
    <row r="48" spans="1:20" s="60" customFormat="1" ht="20.25" customHeight="1">
      <c r="A48" s="534"/>
      <c r="B48" s="545" t="s">
        <v>233</v>
      </c>
      <c r="C48" s="71" t="s">
        <v>96</v>
      </c>
      <c r="D48" s="69">
        <v>1208664</v>
      </c>
      <c r="E48" s="69">
        <v>30</v>
      </c>
      <c r="F48" s="69">
        <v>1937</v>
      </c>
      <c r="G48" s="69">
        <v>6935</v>
      </c>
      <c r="H48" s="69">
        <v>24874</v>
      </c>
      <c r="I48" s="69">
        <v>26584</v>
      </c>
      <c r="J48" s="69">
        <v>37609</v>
      </c>
      <c r="K48" s="69">
        <v>54326</v>
      </c>
      <c r="L48" s="69">
        <v>589945</v>
      </c>
      <c r="M48" s="69">
        <v>101426</v>
      </c>
      <c r="N48" s="69">
        <v>57367</v>
      </c>
      <c r="O48" s="69">
        <v>96700</v>
      </c>
      <c r="P48" s="69">
        <v>200407</v>
      </c>
      <c r="Q48" s="69">
        <v>10524</v>
      </c>
      <c r="R48" s="64">
        <f t="shared" si="1"/>
        <v>1208664</v>
      </c>
      <c r="S48" s="61"/>
      <c r="T48" s="82">
        <f t="shared" si="2"/>
        <v>0</v>
      </c>
    </row>
    <row r="49" spans="1:20" s="60" customFormat="1" ht="20.25" customHeight="1">
      <c r="A49" s="534"/>
      <c r="B49" s="545"/>
      <c r="C49" s="75" t="s">
        <v>97</v>
      </c>
      <c r="D49" s="198" t="s">
        <v>270</v>
      </c>
      <c r="E49" s="70"/>
      <c r="F49" s="70">
        <v>2123</v>
      </c>
      <c r="G49" s="70">
        <v>6882</v>
      </c>
      <c r="H49" s="70">
        <v>10542</v>
      </c>
      <c r="I49" s="70">
        <v>24231</v>
      </c>
      <c r="J49" s="70">
        <v>26950</v>
      </c>
      <c r="K49" s="70">
        <v>54506</v>
      </c>
      <c r="L49" s="70">
        <v>56021</v>
      </c>
      <c r="M49" s="70">
        <v>56999</v>
      </c>
      <c r="N49" s="70">
        <v>38369</v>
      </c>
      <c r="O49" s="70">
        <v>67865</v>
      </c>
      <c r="P49" s="70">
        <v>496683</v>
      </c>
      <c r="Q49" s="70">
        <v>384812</v>
      </c>
      <c r="R49" s="73">
        <f t="shared" si="1"/>
        <v>1225983</v>
      </c>
      <c r="S49" s="61"/>
      <c r="T49" s="82" t="e">
        <f t="shared" si="2"/>
        <v>#VALUE!</v>
      </c>
    </row>
    <row r="50" spans="1:20" s="60" customFormat="1" ht="20.25" customHeight="1">
      <c r="A50" s="534"/>
      <c r="B50" s="545" t="s">
        <v>226</v>
      </c>
      <c r="C50" s="71" t="s">
        <v>96</v>
      </c>
      <c r="D50" s="69">
        <v>1105173</v>
      </c>
      <c r="E50" s="69">
        <v>3202</v>
      </c>
      <c r="F50" s="69">
        <v>70497</v>
      </c>
      <c r="G50" s="69">
        <v>113384</v>
      </c>
      <c r="H50" s="69">
        <v>76057</v>
      </c>
      <c r="I50" s="69">
        <v>72944</v>
      </c>
      <c r="J50" s="69">
        <v>80243</v>
      </c>
      <c r="K50" s="69">
        <v>76298</v>
      </c>
      <c r="L50" s="69">
        <v>113566</v>
      </c>
      <c r="M50" s="69">
        <v>92038</v>
      </c>
      <c r="N50" s="69">
        <v>96061</v>
      </c>
      <c r="O50" s="69">
        <v>89203</v>
      </c>
      <c r="P50" s="69">
        <v>132477</v>
      </c>
      <c r="Q50" s="69">
        <v>89203</v>
      </c>
      <c r="R50" s="64">
        <f t="shared" si="1"/>
        <v>1105173</v>
      </c>
      <c r="S50" s="61"/>
      <c r="T50" s="82">
        <f t="shared" si="2"/>
        <v>0</v>
      </c>
    </row>
    <row r="51" spans="1:20" s="60" customFormat="1" ht="20.25" customHeight="1">
      <c r="A51" s="534"/>
      <c r="B51" s="545"/>
      <c r="C51" s="75" t="s">
        <v>97</v>
      </c>
      <c r="D51" s="198" t="s">
        <v>270</v>
      </c>
      <c r="E51" s="70">
        <v>3026</v>
      </c>
      <c r="F51" s="70">
        <v>54067</v>
      </c>
      <c r="G51" s="70">
        <v>94358</v>
      </c>
      <c r="H51" s="70">
        <v>83379</v>
      </c>
      <c r="I51" s="70">
        <v>97625</v>
      </c>
      <c r="J51" s="70">
        <v>92589</v>
      </c>
      <c r="K51" s="70">
        <v>98991</v>
      </c>
      <c r="L51" s="70">
        <v>99589</v>
      </c>
      <c r="M51" s="70">
        <v>92580</v>
      </c>
      <c r="N51" s="70">
        <v>91172</v>
      </c>
      <c r="O51" s="70">
        <v>99567</v>
      </c>
      <c r="P51" s="70">
        <v>72961</v>
      </c>
      <c r="Q51" s="70">
        <v>116348</v>
      </c>
      <c r="R51" s="73">
        <f t="shared" si="1"/>
        <v>1096252</v>
      </c>
      <c r="S51" s="61"/>
      <c r="T51" s="82" t="e">
        <f t="shared" si="2"/>
        <v>#VALUE!</v>
      </c>
    </row>
    <row r="52" spans="1:20" s="60" customFormat="1" ht="20.25" customHeight="1">
      <c r="A52" s="660"/>
      <c r="B52" s="545" t="s">
        <v>103</v>
      </c>
      <c r="C52" s="71" t="s">
        <v>96</v>
      </c>
      <c r="D52" s="69">
        <v>1116848</v>
      </c>
      <c r="E52" s="69">
        <v>0</v>
      </c>
      <c r="F52" s="69">
        <v>21046</v>
      </c>
      <c r="G52" s="69">
        <v>89343</v>
      </c>
      <c r="H52" s="69">
        <v>183691</v>
      </c>
      <c r="I52" s="69">
        <v>81415</v>
      </c>
      <c r="J52" s="69">
        <v>110498</v>
      </c>
      <c r="K52" s="69">
        <v>94110</v>
      </c>
      <c r="L52" s="69">
        <v>81282</v>
      </c>
      <c r="M52" s="69">
        <v>72611</v>
      </c>
      <c r="N52" s="69">
        <v>74363</v>
      </c>
      <c r="O52" s="69">
        <v>80508</v>
      </c>
      <c r="P52" s="69">
        <v>134497</v>
      </c>
      <c r="Q52" s="69">
        <v>93484</v>
      </c>
      <c r="R52" s="64">
        <f t="shared" si="1"/>
        <v>1116848</v>
      </c>
      <c r="S52" s="61"/>
      <c r="T52" s="82">
        <f t="shared" si="2"/>
        <v>0</v>
      </c>
    </row>
    <row r="53" spans="1:20" s="60" customFormat="1" ht="20.25" customHeight="1">
      <c r="A53" s="660"/>
      <c r="B53" s="545"/>
      <c r="C53" s="75" t="s">
        <v>97</v>
      </c>
      <c r="D53" s="198" t="s">
        <v>270</v>
      </c>
      <c r="E53" s="70"/>
      <c r="F53" s="70">
        <v>33580</v>
      </c>
      <c r="G53" s="70">
        <v>84637</v>
      </c>
      <c r="H53" s="70">
        <v>153542</v>
      </c>
      <c r="I53" s="70">
        <v>109412</v>
      </c>
      <c r="J53" s="70">
        <v>89183</v>
      </c>
      <c r="K53" s="70">
        <v>101629</v>
      </c>
      <c r="L53" s="70">
        <v>95514</v>
      </c>
      <c r="M53" s="70">
        <v>75009</v>
      </c>
      <c r="N53" s="70">
        <v>75559</v>
      </c>
      <c r="O53" s="70">
        <v>113851</v>
      </c>
      <c r="P53" s="70">
        <v>85378</v>
      </c>
      <c r="Q53" s="70">
        <v>84308</v>
      </c>
      <c r="R53" s="73">
        <f t="shared" si="1"/>
        <v>1101602</v>
      </c>
      <c r="S53" s="61"/>
      <c r="T53" s="82" t="e">
        <f t="shared" si="2"/>
        <v>#VALUE!</v>
      </c>
    </row>
    <row r="54" spans="1:20" s="62" customFormat="1" ht="20.25" customHeight="1">
      <c r="A54" s="534"/>
      <c r="B54" s="545" t="s">
        <v>227</v>
      </c>
      <c r="C54" s="76" t="s">
        <v>96</v>
      </c>
      <c r="D54" s="69">
        <v>230212</v>
      </c>
      <c r="E54" s="69">
        <v>0</v>
      </c>
      <c r="F54" s="69">
        <v>300</v>
      </c>
      <c r="G54" s="69">
        <v>600</v>
      </c>
      <c r="H54" s="69">
        <v>250</v>
      </c>
      <c r="I54" s="69">
        <v>250</v>
      </c>
      <c r="J54" s="69">
        <v>200</v>
      </c>
      <c r="K54" s="69">
        <v>55000</v>
      </c>
      <c r="L54" s="69">
        <v>250</v>
      </c>
      <c r="M54" s="69">
        <v>200</v>
      </c>
      <c r="N54" s="69">
        <v>172312</v>
      </c>
      <c r="O54" s="69">
        <v>250</v>
      </c>
      <c r="P54" s="69">
        <v>600</v>
      </c>
      <c r="Q54" s="69">
        <v>0</v>
      </c>
      <c r="R54" s="64">
        <f t="shared" si="1"/>
        <v>230212</v>
      </c>
      <c r="S54" s="61"/>
      <c r="T54" s="82">
        <f t="shared" si="2"/>
        <v>0</v>
      </c>
    </row>
    <row r="55" spans="1:20" s="60" customFormat="1" ht="20.25" customHeight="1">
      <c r="A55" s="534"/>
      <c r="B55" s="545"/>
      <c r="C55" s="75" t="s">
        <v>97</v>
      </c>
      <c r="D55" s="198" t="s">
        <v>270</v>
      </c>
      <c r="E55" s="70"/>
      <c r="F55" s="70">
        <v>260</v>
      </c>
      <c r="G55" s="70">
        <v>234</v>
      </c>
      <c r="H55" s="70">
        <v>612</v>
      </c>
      <c r="I55" s="70">
        <v>312</v>
      </c>
      <c r="J55" s="70">
        <v>270</v>
      </c>
      <c r="K55" s="70">
        <v>421</v>
      </c>
      <c r="L55" s="70">
        <v>302</v>
      </c>
      <c r="M55" s="70">
        <v>271</v>
      </c>
      <c r="N55" s="70">
        <v>140</v>
      </c>
      <c r="O55" s="70">
        <v>57023</v>
      </c>
      <c r="P55" s="70">
        <v>42811</v>
      </c>
      <c r="Q55" s="70">
        <v>127552</v>
      </c>
      <c r="R55" s="73">
        <f t="shared" si="1"/>
        <v>230208</v>
      </c>
      <c r="S55" s="61"/>
      <c r="T55" s="82" t="e">
        <f t="shared" si="2"/>
        <v>#VALUE!</v>
      </c>
    </row>
    <row r="56" spans="1:20" s="60" customFormat="1" ht="20.25" customHeight="1">
      <c r="A56" s="660"/>
      <c r="B56" s="545" t="s">
        <v>346</v>
      </c>
      <c r="C56" s="71" t="s">
        <v>96</v>
      </c>
      <c r="D56" s="69">
        <v>286908</v>
      </c>
      <c r="E56" s="69">
        <v>0</v>
      </c>
      <c r="F56" s="69">
        <v>0</v>
      </c>
      <c r="G56" s="69">
        <v>30444</v>
      </c>
      <c r="H56" s="69">
        <f>8282+30444+87621</f>
        <v>126347</v>
      </c>
      <c r="I56" s="69">
        <v>8000</v>
      </c>
      <c r="J56" s="69">
        <f>3746+20000+10000</f>
        <v>33746</v>
      </c>
      <c r="K56" s="69">
        <v>14251</v>
      </c>
      <c r="L56" s="69">
        <v>0</v>
      </c>
      <c r="M56" s="69">
        <v>0</v>
      </c>
      <c r="N56" s="69">
        <f>5278+61993</f>
        <v>67271</v>
      </c>
      <c r="O56" s="69">
        <v>0</v>
      </c>
      <c r="P56" s="69">
        <v>6849</v>
      </c>
      <c r="Q56" s="69">
        <v>0</v>
      </c>
      <c r="R56" s="64">
        <f>SUM(E56:Q56)</f>
        <v>286908</v>
      </c>
      <c r="S56" s="61"/>
      <c r="T56" s="82">
        <f>D56-R56</f>
        <v>0</v>
      </c>
    </row>
    <row r="57" spans="1:20" s="60" customFormat="1" ht="20.25" customHeight="1">
      <c r="A57" s="660"/>
      <c r="B57" s="545"/>
      <c r="C57" s="75" t="s">
        <v>97</v>
      </c>
      <c r="D57" s="198" t="s">
        <v>270</v>
      </c>
      <c r="E57" s="70"/>
      <c r="F57" s="70"/>
      <c r="G57" s="70">
        <v>48204</v>
      </c>
      <c r="H57" s="70">
        <v>18027</v>
      </c>
      <c r="I57" s="70">
        <v>17951</v>
      </c>
      <c r="J57" s="70">
        <v>32952</v>
      </c>
      <c r="K57" s="70">
        <v>1897</v>
      </c>
      <c r="L57" s="70">
        <v>17504</v>
      </c>
      <c r="M57" s="70">
        <v>22800</v>
      </c>
      <c r="N57" s="70">
        <v>4684</v>
      </c>
      <c r="O57" s="70">
        <v>39464</v>
      </c>
      <c r="P57" s="70">
        <v>4294</v>
      </c>
      <c r="Q57" s="70">
        <v>75777</v>
      </c>
      <c r="R57" s="73">
        <f>SUM(E57:Q57)</f>
        <v>283554</v>
      </c>
      <c r="S57" s="61"/>
      <c r="T57" s="82" t="e">
        <f>D57-R57</f>
        <v>#VALUE!</v>
      </c>
    </row>
    <row r="58" spans="1:20" s="60" customFormat="1" ht="20.25" customHeight="1">
      <c r="A58" s="534"/>
      <c r="B58" s="662" t="s">
        <v>347</v>
      </c>
      <c r="C58" s="71" t="s">
        <v>96</v>
      </c>
      <c r="D58" s="69">
        <v>266452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4185</v>
      </c>
      <c r="N58" s="69">
        <v>1764</v>
      </c>
      <c r="O58" s="69">
        <v>1764</v>
      </c>
      <c r="P58" s="69">
        <v>119416</v>
      </c>
      <c r="Q58" s="69">
        <v>139323</v>
      </c>
      <c r="R58" s="64">
        <f t="shared" si="1"/>
        <v>266452</v>
      </c>
      <c r="S58" s="61"/>
      <c r="T58" s="82">
        <f t="shared" si="2"/>
        <v>0</v>
      </c>
    </row>
    <row r="59" spans="1:20" s="60" customFormat="1" ht="20.25" customHeight="1">
      <c r="A59" s="534"/>
      <c r="B59" s="663"/>
      <c r="C59" s="75" t="s">
        <v>97</v>
      </c>
      <c r="D59" s="198" t="s">
        <v>270</v>
      </c>
      <c r="E59" s="70"/>
      <c r="F59" s="70"/>
      <c r="G59" s="70"/>
      <c r="H59" s="70"/>
      <c r="I59" s="70"/>
      <c r="J59" s="70"/>
      <c r="K59" s="70"/>
      <c r="L59" s="70"/>
      <c r="M59" s="70">
        <v>2624</v>
      </c>
      <c r="N59" s="70"/>
      <c r="O59" s="70">
        <v>3442</v>
      </c>
      <c r="P59" s="70">
        <v>3792</v>
      </c>
      <c r="Q59" s="70">
        <v>256555</v>
      </c>
      <c r="R59" s="73">
        <f t="shared" si="1"/>
        <v>266413</v>
      </c>
      <c r="S59" s="61"/>
      <c r="T59" s="82" t="e">
        <f t="shared" si="2"/>
        <v>#VALUE!</v>
      </c>
    </row>
    <row r="60" spans="1:20" s="62" customFormat="1" ht="20.25" customHeight="1">
      <c r="A60" s="660"/>
      <c r="B60" s="545" t="s">
        <v>144</v>
      </c>
      <c r="C60" s="76" t="s">
        <v>96</v>
      </c>
      <c r="D60" s="69">
        <v>603764</v>
      </c>
      <c r="E60" s="69">
        <v>435789</v>
      </c>
      <c r="F60" s="69">
        <v>0</v>
      </c>
      <c r="G60" s="69">
        <v>0</v>
      </c>
      <c r="H60" s="69">
        <v>39332</v>
      </c>
      <c r="I60" s="69">
        <v>0</v>
      </c>
      <c r="J60" s="69">
        <v>0</v>
      </c>
      <c r="K60" s="69">
        <v>73955</v>
      </c>
      <c r="L60" s="69">
        <v>0</v>
      </c>
      <c r="M60" s="69">
        <v>0</v>
      </c>
      <c r="N60" s="69">
        <v>44580</v>
      </c>
      <c r="O60" s="69">
        <v>0</v>
      </c>
      <c r="P60" s="69">
        <v>10108</v>
      </c>
      <c r="Q60" s="69">
        <v>0</v>
      </c>
      <c r="R60" s="64">
        <f t="shared" si="1"/>
        <v>603764</v>
      </c>
      <c r="S60" s="61"/>
      <c r="T60" s="82">
        <f t="shared" si="2"/>
        <v>0</v>
      </c>
    </row>
    <row r="61" spans="1:20" s="60" customFormat="1" ht="20.25" customHeight="1">
      <c r="A61" s="660"/>
      <c r="B61" s="545"/>
      <c r="C61" s="75" t="s">
        <v>97</v>
      </c>
      <c r="D61" s="198" t="s">
        <v>270</v>
      </c>
      <c r="E61" s="70">
        <v>76945</v>
      </c>
      <c r="F61" s="70">
        <v>178328</v>
      </c>
      <c r="G61" s="70">
        <v>42246</v>
      </c>
      <c r="H61" s="70">
        <v>121458</v>
      </c>
      <c r="I61" s="70">
        <v>10513</v>
      </c>
      <c r="J61" s="70">
        <v>8365</v>
      </c>
      <c r="K61" s="70">
        <v>44116</v>
      </c>
      <c r="L61" s="70">
        <v>14070</v>
      </c>
      <c r="M61" s="70">
        <v>12558</v>
      </c>
      <c r="N61" s="70">
        <v>21441</v>
      </c>
      <c r="O61" s="70">
        <v>9554</v>
      </c>
      <c r="P61" s="70">
        <v>36285</v>
      </c>
      <c r="Q61" s="70">
        <v>18682</v>
      </c>
      <c r="R61" s="73">
        <f t="shared" si="1"/>
        <v>594561</v>
      </c>
      <c r="S61" s="61"/>
      <c r="T61" s="82" t="e">
        <f aca="true" t="shared" si="5" ref="T61:T81">D61-R61</f>
        <v>#VALUE!</v>
      </c>
    </row>
    <row r="62" spans="1:20" s="60" customFormat="1" ht="20.25" customHeight="1">
      <c r="A62" s="534"/>
      <c r="B62" s="545" t="s">
        <v>145</v>
      </c>
      <c r="C62" s="71" t="s">
        <v>96</v>
      </c>
      <c r="D62" s="69">
        <v>224007</v>
      </c>
      <c r="E62" s="69">
        <v>0</v>
      </c>
      <c r="F62" s="69">
        <v>13198</v>
      </c>
      <c r="G62" s="69">
        <v>13198</v>
      </c>
      <c r="H62" s="69">
        <v>45263</v>
      </c>
      <c r="I62" s="69">
        <v>13198</v>
      </c>
      <c r="J62" s="69">
        <v>13198</v>
      </c>
      <c r="K62" s="69">
        <v>29981</v>
      </c>
      <c r="L62" s="69">
        <v>13198</v>
      </c>
      <c r="M62" s="69">
        <v>13198</v>
      </c>
      <c r="N62" s="69">
        <v>29981</v>
      </c>
      <c r="O62" s="69">
        <v>13198</v>
      </c>
      <c r="P62" s="69">
        <v>13198</v>
      </c>
      <c r="Q62" s="69">
        <v>13198</v>
      </c>
      <c r="R62" s="64">
        <f t="shared" si="1"/>
        <v>224007</v>
      </c>
      <c r="S62" s="61"/>
      <c r="T62" s="82">
        <f t="shared" si="5"/>
        <v>0</v>
      </c>
    </row>
    <row r="63" spans="1:20" s="60" customFormat="1" ht="20.25" customHeight="1">
      <c r="A63" s="534"/>
      <c r="B63" s="545"/>
      <c r="C63" s="75" t="s">
        <v>97</v>
      </c>
      <c r="D63" s="198" t="s">
        <v>270</v>
      </c>
      <c r="E63" s="70"/>
      <c r="F63" s="70">
        <v>1727</v>
      </c>
      <c r="G63" s="70">
        <v>8711</v>
      </c>
      <c r="H63" s="70">
        <v>7048</v>
      </c>
      <c r="I63" s="70">
        <v>14178</v>
      </c>
      <c r="J63" s="70">
        <v>13050</v>
      </c>
      <c r="K63" s="70">
        <v>16699</v>
      </c>
      <c r="L63" s="70">
        <v>30279</v>
      </c>
      <c r="M63" s="70">
        <v>33901</v>
      </c>
      <c r="N63" s="70">
        <v>18770</v>
      </c>
      <c r="O63" s="70">
        <v>15254</v>
      </c>
      <c r="P63" s="70">
        <v>33078</v>
      </c>
      <c r="Q63" s="70">
        <v>30985</v>
      </c>
      <c r="R63" s="73">
        <f t="shared" si="1"/>
        <v>223680</v>
      </c>
      <c r="S63" s="61"/>
      <c r="T63" s="82" t="e">
        <f t="shared" si="5"/>
        <v>#VALUE!</v>
      </c>
    </row>
    <row r="64" spans="1:20" s="60" customFormat="1" ht="20.25" customHeight="1">
      <c r="A64" s="534"/>
      <c r="B64" s="545" t="s">
        <v>234</v>
      </c>
      <c r="C64" s="71" t="s">
        <v>96</v>
      </c>
      <c r="D64" s="69">
        <v>156650</v>
      </c>
      <c r="E64" s="69">
        <v>8301</v>
      </c>
      <c r="F64" s="69">
        <v>9671</v>
      </c>
      <c r="G64" s="69">
        <v>12226</v>
      </c>
      <c r="H64" s="69">
        <v>12150</v>
      </c>
      <c r="I64" s="69">
        <v>11055</v>
      </c>
      <c r="J64" s="69">
        <v>10625</v>
      </c>
      <c r="K64" s="69">
        <v>15223</v>
      </c>
      <c r="L64" s="69">
        <v>8920</v>
      </c>
      <c r="M64" s="69">
        <v>14643</v>
      </c>
      <c r="N64" s="69">
        <v>15575</v>
      </c>
      <c r="O64" s="69">
        <v>14642</v>
      </c>
      <c r="P64" s="69">
        <v>23053</v>
      </c>
      <c r="Q64" s="69">
        <v>566</v>
      </c>
      <c r="R64" s="64">
        <f t="shared" si="1"/>
        <v>156650</v>
      </c>
      <c r="S64" s="61"/>
      <c r="T64" s="82">
        <f t="shared" si="5"/>
        <v>0</v>
      </c>
    </row>
    <row r="65" spans="1:20" s="60" customFormat="1" ht="20.25" customHeight="1">
      <c r="A65" s="534"/>
      <c r="B65" s="545"/>
      <c r="C65" s="75" t="s">
        <v>97</v>
      </c>
      <c r="D65" s="198" t="s">
        <v>270</v>
      </c>
      <c r="E65" s="70">
        <v>7902</v>
      </c>
      <c r="F65" s="70">
        <v>8458</v>
      </c>
      <c r="G65" s="70">
        <v>8399</v>
      </c>
      <c r="H65" s="70">
        <v>14438</v>
      </c>
      <c r="I65" s="70">
        <v>13064</v>
      </c>
      <c r="J65" s="70">
        <v>13058</v>
      </c>
      <c r="K65" s="70">
        <v>15855</v>
      </c>
      <c r="L65" s="70">
        <v>11732</v>
      </c>
      <c r="M65" s="70">
        <v>12719</v>
      </c>
      <c r="N65" s="70">
        <v>13741</v>
      </c>
      <c r="O65" s="70">
        <v>16079</v>
      </c>
      <c r="P65" s="70">
        <v>10967</v>
      </c>
      <c r="Q65" s="70">
        <v>9789</v>
      </c>
      <c r="R65" s="73">
        <f t="shared" si="1"/>
        <v>156201</v>
      </c>
      <c r="S65" s="61"/>
      <c r="T65" s="82" t="e">
        <f t="shared" si="5"/>
        <v>#VALUE!</v>
      </c>
    </row>
    <row r="66" spans="1:20" s="62" customFormat="1" ht="20.25" customHeight="1">
      <c r="A66" s="660"/>
      <c r="B66" s="545" t="s">
        <v>235</v>
      </c>
      <c r="C66" s="76" t="s">
        <v>96</v>
      </c>
      <c r="D66" s="69">
        <v>736</v>
      </c>
      <c r="E66" s="69">
        <v>610</v>
      </c>
      <c r="F66" s="69">
        <v>0</v>
      </c>
      <c r="G66" s="69">
        <v>0</v>
      </c>
      <c r="H66" s="69">
        <v>42</v>
      </c>
      <c r="I66" s="69">
        <v>0</v>
      </c>
      <c r="J66" s="69">
        <v>0</v>
      </c>
      <c r="K66" s="69">
        <v>42</v>
      </c>
      <c r="L66" s="69">
        <v>0</v>
      </c>
      <c r="M66" s="69">
        <v>0</v>
      </c>
      <c r="N66" s="69">
        <v>42</v>
      </c>
      <c r="O66" s="69">
        <v>0</v>
      </c>
      <c r="P66" s="69">
        <v>0</v>
      </c>
      <c r="Q66" s="69">
        <v>0</v>
      </c>
      <c r="R66" s="64">
        <f t="shared" si="1"/>
        <v>736</v>
      </c>
      <c r="S66" s="61"/>
      <c r="T66" s="82">
        <f t="shared" si="5"/>
        <v>0</v>
      </c>
    </row>
    <row r="67" spans="1:20" s="60" customFormat="1" ht="20.25" customHeight="1">
      <c r="A67" s="661"/>
      <c r="B67" s="545"/>
      <c r="C67" s="77" t="s">
        <v>97</v>
      </c>
      <c r="D67" s="198" t="s">
        <v>270</v>
      </c>
      <c r="E67" s="70"/>
      <c r="F67" s="70">
        <v>24</v>
      </c>
      <c r="G67" s="70">
        <v>23</v>
      </c>
      <c r="H67" s="70">
        <v>2</v>
      </c>
      <c r="I67" s="70">
        <v>13</v>
      </c>
      <c r="J67" s="70">
        <v>16</v>
      </c>
      <c r="K67" s="70">
        <v>15</v>
      </c>
      <c r="L67" s="70">
        <v>83</v>
      </c>
      <c r="M67" s="70">
        <v>10</v>
      </c>
      <c r="N67" s="70">
        <v>9</v>
      </c>
      <c r="O67" s="70">
        <v>61</v>
      </c>
      <c r="P67" s="70">
        <v>38</v>
      </c>
      <c r="Q67" s="70">
        <v>8</v>
      </c>
      <c r="R67" s="73">
        <f t="shared" si="1"/>
        <v>302</v>
      </c>
      <c r="S67" s="61"/>
      <c r="T67" s="82" t="e">
        <f t="shared" si="5"/>
        <v>#VALUE!</v>
      </c>
    </row>
    <row r="68" spans="1:20" s="60" customFormat="1" ht="20.25" customHeight="1">
      <c r="A68" s="523" t="s">
        <v>218</v>
      </c>
      <c r="B68" s="525"/>
      <c r="C68" s="71" t="s">
        <v>96</v>
      </c>
      <c r="D68" s="64">
        <f>SUM(D70)</f>
        <v>21594</v>
      </c>
      <c r="E68" s="64">
        <f aca="true" t="shared" si="6" ref="E68:Q69">SUM(E70)</f>
        <v>0</v>
      </c>
      <c r="F68" s="64">
        <f t="shared" si="6"/>
        <v>4745</v>
      </c>
      <c r="G68" s="64">
        <f t="shared" si="6"/>
        <v>2569</v>
      </c>
      <c r="H68" s="64">
        <f t="shared" si="6"/>
        <v>1129</v>
      </c>
      <c r="I68" s="64">
        <f t="shared" si="6"/>
        <v>1965</v>
      </c>
      <c r="J68" s="64">
        <f t="shared" si="6"/>
        <v>725</v>
      </c>
      <c r="K68" s="64">
        <f t="shared" si="6"/>
        <v>1783</v>
      </c>
      <c r="L68" s="64">
        <f t="shared" si="6"/>
        <v>3005</v>
      </c>
      <c r="M68" s="64">
        <f t="shared" si="6"/>
        <v>1784</v>
      </c>
      <c r="N68" s="64">
        <f t="shared" si="6"/>
        <v>1139</v>
      </c>
      <c r="O68" s="64">
        <f t="shared" si="6"/>
        <v>1571</v>
      </c>
      <c r="P68" s="64">
        <f t="shared" si="6"/>
        <v>908</v>
      </c>
      <c r="Q68" s="64">
        <f t="shared" si="6"/>
        <v>271</v>
      </c>
      <c r="R68" s="64">
        <f t="shared" si="1"/>
        <v>21594</v>
      </c>
      <c r="S68" s="61"/>
      <c r="T68" s="82">
        <f t="shared" si="5"/>
        <v>0</v>
      </c>
    </row>
    <row r="69" spans="1:20" s="60" customFormat="1" ht="20.25" customHeight="1">
      <c r="A69" s="541"/>
      <c r="B69" s="532"/>
      <c r="C69" s="72" t="s">
        <v>97</v>
      </c>
      <c r="D69" s="73" t="s">
        <v>75</v>
      </c>
      <c r="E69" s="73">
        <f t="shared" si="6"/>
        <v>0</v>
      </c>
      <c r="F69" s="73">
        <f t="shared" si="6"/>
        <v>0</v>
      </c>
      <c r="G69" s="73">
        <f t="shared" si="6"/>
        <v>3388</v>
      </c>
      <c r="H69" s="73">
        <f t="shared" si="6"/>
        <v>2988</v>
      </c>
      <c r="I69" s="73">
        <f t="shared" si="6"/>
        <v>1131</v>
      </c>
      <c r="J69" s="73">
        <f t="shared" si="6"/>
        <v>1223</v>
      </c>
      <c r="K69" s="73">
        <f t="shared" si="6"/>
        <v>1783</v>
      </c>
      <c r="L69" s="73">
        <f t="shared" si="6"/>
        <v>2207</v>
      </c>
      <c r="M69" s="73">
        <f t="shared" si="6"/>
        <v>1332</v>
      </c>
      <c r="N69" s="73">
        <f t="shared" si="6"/>
        <v>1141</v>
      </c>
      <c r="O69" s="73">
        <f t="shared" si="6"/>
        <v>1699</v>
      </c>
      <c r="P69" s="73">
        <f t="shared" si="6"/>
        <v>2748</v>
      </c>
      <c r="Q69" s="73">
        <f t="shared" si="6"/>
        <v>4874</v>
      </c>
      <c r="R69" s="73">
        <f t="shared" si="1"/>
        <v>24514</v>
      </c>
      <c r="S69" s="61"/>
      <c r="T69" s="82" t="e">
        <f t="shared" si="5"/>
        <v>#VALUE!</v>
      </c>
    </row>
    <row r="70" spans="1:20" s="60" customFormat="1" ht="20.25" customHeight="1">
      <c r="A70" s="534"/>
      <c r="B70" s="535" t="s">
        <v>236</v>
      </c>
      <c r="C70" s="74" t="s">
        <v>96</v>
      </c>
      <c r="D70" s="69">
        <v>21594</v>
      </c>
      <c r="E70" s="69">
        <v>0</v>
      </c>
      <c r="F70" s="69">
        <v>4745</v>
      </c>
      <c r="G70" s="69">
        <v>2569</v>
      </c>
      <c r="H70" s="69">
        <v>1129</v>
      </c>
      <c r="I70" s="69">
        <v>1965</v>
      </c>
      <c r="J70" s="69">
        <v>725</v>
      </c>
      <c r="K70" s="69">
        <v>1783</v>
      </c>
      <c r="L70" s="69">
        <v>3005</v>
      </c>
      <c r="M70" s="69">
        <v>1784</v>
      </c>
      <c r="N70" s="69">
        <v>1139</v>
      </c>
      <c r="O70" s="69">
        <v>1571</v>
      </c>
      <c r="P70" s="69">
        <v>908</v>
      </c>
      <c r="Q70" s="69">
        <v>271</v>
      </c>
      <c r="R70" s="64">
        <f aca="true" t="shared" si="7" ref="R70:R81">SUM(E70:Q70)</f>
        <v>21594</v>
      </c>
      <c r="S70" s="61"/>
      <c r="T70" s="82">
        <f t="shared" si="5"/>
        <v>0</v>
      </c>
    </row>
    <row r="71" spans="1:20" s="60" customFormat="1" ht="20.25" customHeight="1">
      <c r="A71" s="536"/>
      <c r="B71" s="536"/>
      <c r="C71" s="77" t="s">
        <v>97</v>
      </c>
      <c r="D71" s="198" t="s">
        <v>270</v>
      </c>
      <c r="E71" s="70"/>
      <c r="F71" s="70"/>
      <c r="G71" s="70">
        <v>3388</v>
      </c>
      <c r="H71" s="70">
        <v>2988</v>
      </c>
      <c r="I71" s="70">
        <v>1131</v>
      </c>
      <c r="J71" s="70">
        <v>1223</v>
      </c>
      <c r="K71" s="70">
        <v>1783</v>
      </c>
      <c r="L71" s="70">
        <v>2207</v>
      </c>
      <c r="M71" s="70">
        <v>1332</v>
      </c>
      <c r="N71" s="70">
        <v>1141</v>
      </c>
      <c r="O71" s="70">
        <v>1699</v>
      </c>
      <c r="P71" s="70">
        <v>2748</v>
      </c>
      <c r="Q71" s="70">
        <v>4874</v>
      </c>
      <c r="R71" s="73">
        <f t="shared" si="7"/>
        <v>24514</v>
      </c>
      <c r="S71" s="61"/>
      <c r="T71" s="82" t="e">
        <f t="shared" si="5"/>
        <v>#VALUE!</v>
      </c>
    </row>
    <row r="72" spans="1:20" s="60" customFormat="1" ht="20.25" customHeight="1">
      <c r="A72" s="523" t="s">
        <v>220</v>
      </c>
      <c r="B72" s="542"/>
      <c r="C72" s="71" t="s">
        <v>96</v>
      </c>
      <c r="D72" s="64">
        <f>SUM(D74,D76,D78)</f>
        <v>49858</v>
      </c>
      <c r="E72" s="64">
        <f aca="true" t="shared" si="8" ref="E72:Q73">SUM(E74,E76,E78)</f>
        <v>467</v>
      </c>
      <c r="F72" s="64">
        <f t="shared" si="8"/>
        <v>3726</v>
      </c>
      <c r="G72" s="64">
        <f t="shared" si="8"/>
        <v>4756</v>
      </c>
      <c r="H72" s="64">
        <f t="shared" si="8"/>
        <v>4478</v>
      </c>
      <c r="I72" s="64">
        <f t="shared" si="8"/>
        <v>6300.4</v>
      </c>
      <c r="J72" s="64">
        <f t="shared" si="8"/>
        <v>3780.2</v>
      </c>
      <c r="K72" s="64">
        <f t="shared" si="8"/>
        <v>3917.4</v>
      </c>
      <c r="L72" s="64">
        <f t="shared" si="8"/>
        <v>3362</v>
      </c>
      <c r="M72" s="64">
        <f t="shared" si="8"/>
        <v>2890</v>
      </c>
      <c r="N72" s="64">
        <f t="shared" si="8"/>
        <v>3020</v>
      </c>
      <c r="O72" s="64">
        <f t="shared" si="8"/>
        <v>2193</v>
      </c>
      <c r="P72" s="64">
        <f t="shared" si="8"/>
        <v>5531</v>
      </c>
      <c r="Q72" s="64">
        <f t="shared" si="8"/>
        <v>5437</v>
      </c>
      <c r="R72" s="64">
        <f t="shared" si="7"/>
        <v>49858</v>
      </c>
      <c r="S72" s="61"/>
      <c r="T72" s="82">
        <f t="shared" si="5"/>
        <v>0</v>
      </c>
    </row>
    <row r="73" spans="1:20" s="60" customFormat="1" ht="20.25" customHeight="1">
      <c r="A73" s="543"/>
      <c r="B73" s="544"/>
      <c r="C73" s="72" t="s">
        <v>97</v>
      </c>
      <c r="D73" s="73" t="s">
        <v>75</v>
      </c>
      <c r="E73" s="73">
        <f t="shared" si="8"/>
        <v>236</v>
      </c>
      <c r="F73" s="73">
        <f t="shared" si="8"/>
        <v>1975</v>
      </c>
      <c r="G73" s="73">
        <f t="shared" si="8"/>
        <v>3905</v>
      </c>
      <c r="H73" s="73">
        <f t="shared" si="8"/>
        <v>4198</v>
      </c>
      <c r="I73" s="73">
        <f t="shared" si="8"/>
        <v>5494</v>
      </c>
      <c r="J73" s="73">
        <f t="shared" si="8"/>
        <v>3645</v>
      </c>
      <c r="K73" s="73">
        <f t="shared" si="8"/>
        <v>2928</v>
      </c>
      <c r="L73" s="73">
        <f t="shared" si="8"/>
        <v>5523</v>
      </c>
      <c r="M73" s="73">
        <f t="shared" si="8"/>
        <v>2555</v>
      </c>
      <c r="N73" s="73">
        <f t="shared" si="8"/>
        <v>2739</v>
      </c>
      <c r="O73" s="73">
        <f t="shared" si="8"/>
        <v>3015</v>
      </c>
      <c r="P73" s="73">
        <f t="shared" si="8"/>
        <v>2916</v>
      </c>
      <c r="Q73" s="73">
        <f t="shared" si="8"/>
        <v>7934</v>
      </c>
      <c r="R73" s="73">
        <f t="shared" si="7"/>
        <v>47063</v>
      </c>
      <c r="S73" s="61"/>
      <c r="T73" s="82" t="e">
        <f t="shared" si="5"/>
        <v>#VALUE!</v>
      </c>
    </row>
    <row r="74" spans="1:20" s="60" customFormat="1" ht="20.25" customHeight="1">
      <c r="A74" s="534"/>
      <c r="B74" s="535" t="s">
        <v>138</v>
      </c>
      <c r="C74" s="74" t="s">
        <v>96</v>
      </c>
      <c r="D74" s="69">
        <v>5214</v>
      </c>
      <c r="E74" s="69">
        <v>122</v>
      </c>
      <c r="F74" s="69">
        <v>233</v>
      </c>
      <c r="G74" s="69">
        <v>80</v>
      </c>
      <c r="H74" s="69">
        <v>254</v>
      </c>
      <c r="I74" s="69">
        <v>680</v>
      </c>
      <c r="J74" s="69">
        <v>613</v>
      </c>
      <c r="K74" s="69">
        <v>336</v>
      </c>
      <c r="L74" s="69">
        <v>495</v>
      </c>
      <c r="M74" s="69">
        <v>428</v>
      </c>
      <c r="N74" s="69">
        <v>240</v>
      </c>
      <c r="O74" s="69">
        <v>495</v>
      </c>
      <c r="P74" s="69">
        <v>971</v>
      </c>
      <c r="Q74" s="69">
        <v>267</v>
      </c>
      <c r="R74" s="64">
        <f t="shared" si="7"/>
        <v>5214</v>
      </c>
      <c r="S74" s="61"/>
      <c r="T74" s="82">
        <f t="shared" si="5"/>
        <v>0</v>
      </c>
    </row>
    <row r="75" spans="1:20" s="60" customFormat="1" ht="20.25" customHeight="1">
      <c r="A75" s="534"/>
      <c r="B75" s="536"/>
      <c r="C75" s="75" t="s">
        <v>97</v>
      </c>
      <c r="D75" s="198" t="s">
        <v>270</v>
      </c>
      <c r="E75" s="70"/>
      <c r="F75" s="70">
        <v>69</v>
      </c>
      <c r="G75" s="70">
        <v>387</v>
      </c>
      <c r="H75" s="70">
        <v>760</v>
      </c>
      <c r="I75" s="70">
        <v>713</v>
      </c>
      <c r="J75" s="70">
        <v>108</v>
      </c>
      <c r="K75" s="70">
        <v>207</v>
      </c>
      <c r="L75" s="70">
        <v>433</v>
      </c>
      <c r="M75" s="70">
        <v>216</v>
      </c>
      <c r="N75" s="70">
        <v>757</v>
      </c>
      <c r="O75" s="70">
        <v>366</v>
      </c>
      <c r="P75" s="70">
        <v>330</v>
      </c>
      <c r="Q75" s="70">
        <v>623</v>
      </c>
      <c r="R75" s="73">
        <f t="shared" si="7"/>
        <v>4969</v>
      </c>
      <c r="S75" s="61"/>
      <c r="T75" s="82" t="e">
        <f t="shared" si="5"/>
        <v>#VALUE!</v>
      </c>
    </row>
    <row r="76" spans="1:20" s="60" customFormat="1" ht="20.25" customHeight="1">
      <c r="A76" s="534"/>
      <c r="B76" s="545" t="s">
        <v>237</v>
      </c>
      <c r="C76" s="71" t="s">
        <v>96</v>
      </c>
      <c r="D76" s="69">
        <v>44575</v>
      </c>
      <c r="E76" s="69">
        <v>345</v>
      </c>
      <c r="F76" s="69">
        <v>3493</v>
      </c>
      <c r="G76" s="69">
        <v>4676</v>
      </c>
      <c r="H76" s="69">
        <v>4224</v>
      </c>
      <c r="I76" s="69">
        <v>5592</v>
      </c>
      <c r="J76" s="69">
        <v>3134</v>
      </c>
      <c r="K76" s="69">
        <v>3574</v>
      </c>
      <c r="L76" s="69">
        <v>2867</v>
      </c>
      <c r="M76" s="69">
        <v>2462</v>
      </c>
      <c r="N76" s="69">
        <v>2780</v>
      </c>
      <c r="O76" s="69">
        <v>1698</v>
      </c>
      <c r="P76" s="69">
        <v>4560</v>
      </c>
      <c r="Q76" s="69">
        <v>5170</v>
      </c>
      <c r="R76" s="64">
        <f t="shared" si="7"/>
        <v>44575</v>
      </c>
      <c r="S76" s="61"/>
      <c r="T76" s="82">
        <f t="shared" si="5"/>
        <v>0</v>
      </c>
    </row>
    <row r="77" spans="1:20" s="60" customFormat="1" ht="20.25" customHeight="1">
      <c r="A77" s="534"/>
      <c r="B77" s="545"/>
      <c r="C77" s="75" t="s">
        <v>97</v>
      </c>
      <c r="D77" s="198" t="s">
        <v>270</v>
      </c>
      <c r="E77" s="70">
        <v>236</v>
      </c>
      <c r="F77" s="70">
        <v>1906</v>
      </c>
      <c r="G77" s="70">
        <v>3518</v>
      </c>
      <c r="H77" s="70">
        <v>3438</v>
      </c>
      <c r="I77" s="70">
        <v>4773</v>
      </c>
      <c r="J77" s="70">
        <v>3537</v>
      </c>
      <c r="K77" s="70">
        <v>2676</v>
      </c>
      <c r="L77" s="70">
        <v>5075</v>
      </c>
      <c r="M77" s="70">
        <v>2339</v>
      </c>
      <c r="N77" s="70">
        <v>1982</v>
      </c>
      <c r="O77" s="70">
        <v>2649</v>
      </c>
      <c r="P77" s="70">
        <v>2586</v>
      </c>
      <c r="Q77" s="70">
        <v>7311</v>
      </c>
      <c r="R77" s="73">
        <f t="shared" si="7"/>
        <v>42026</v>
      </c>
      <c r="S77" s="61"/>
      <c r="T77" s="82" t="e">
        <f t="shared" si="5"/>
        <v>#VALUE!</v>
      </c>
    </row>
    <row r="78" spans="1:20" s="60" customFormat="1" ht="20.25" customHeight="1">
      <c r="A78" s="534"/>
      <c r="B78" s="545" t="s">
        <v>142</v>
      </c>
      <c r="C78" s="71" t="s">
        <v>96</v>
      </c>
      <c r="D78" s="69">
        <v>69</v>
      </c>
      <c r="E78" s="69">
        <v>0</v>
      </c>
      <c r="F78" s="69">
        <v>0</v>
      </c>
      <c r="G78" s="69">
        <v>0</v>
      </c>
      <c r="H78" s="69">
        <v>0</v>
      </c>
      <c r="I78" s="69">
        <v>28.4</v>
      </c>
      <c r="J78" s="69">
        <v>33.2</v>
      </c>
      <c r="K78" s="69">
        <v>7.4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4">
        <f t="shared" si="7"/>
        <v>69</v>
      </c>
      <c r="S78" s="61"/>
      <c r="T78" s="82">
        <f t="shared" si="5"/>
        <v>0</v>
      </c>
    </row>
    <row r="79" spans="1:20" s="60" customFormat="1" ht="20.25" customHeight="1">
      <c r="A79" s="536"/>
      <c r="B79" s="545"/>
      <c r="C79" s="75" t="s">
        <v>97</v>
      </c>
      <c r="D79" s="198" t="s">
        <v>270</v>
      </c>
      <c r="E79" s="70"/>
      <c r="F79" s="70"/>
      <c r="G79" s="70"/>
      <c r="H79" s="70"/>
      <c r="I79" s="70">
        <v>8</v>
      </c>
      <c r="J79" s="70"/>
      <c r="K79" s="70">
        <v>45</v>
      </c>
      <c r="L79" s="70">
        <v>15</v>
      </c>
      <c r="M79" s="70"/>
      <c r="N79" s="70"/>
      <c r="O79" s="70"/>
      <c r="P79" s="70"/>
      <c r="Q79" s="70"/>
      <c r="R79" s="73">
        <f t="shared" si="7"/>
        <v>68</v>
      </c>
      <c r="S79" s="61"/>
      <c r="T79" s="82" t="e">
        <f t="shared" si="5"/>
        <v>#VALUE!</v>
      </c>
    </row>
    <row r="80" spans="1:20" s="60" customFormat="1" ht="20.25" customHeight="1">
      <c r="A80" s="528" t="s">
        <v>101</v>
      </c>
      <c r="B80" s="529"/>
      <c r="C80" s="71" t="s">
        <v>96</v>
      </c>
      <c r="D80" s="64">
        <f aca="true" t="shared" si="9" ref="D80:Q81">SUM(D6,D28,D32,D68,D72)</f>
        <v>44883949</v>
      </c>
      <c r="E80" s="64">
        <f t="shared" si="9"/>
        <v>516358</v>
      </c>
      <c r="F80" s="64">
        <f t="shared" si="9"/>
        <v>1662106</v>
      </c>
      <c r="G80" s="64">
        <f t="shared" si="9"/>
        <v>3231856</v>
      </c>
      <c r="H80" s="64">
        <f t="shared" si="9"/>
        <v>2881235</v>
      </c>
      <c r="I80" s="64">
        <f t="shared" si="9"/>
        <v>2907500.4</v>
      </c>
      <c r="J80" s="64">
        <f t="shared" si="9"/>
        <v>3212944.2</v>
      </c>
      <c r="K80" s="64">
        <f t="shared" si="9"/>
        <v>3331494.4</v>
      </c>
      <c r="L80" s="64">
        <f t="shared" si="9"/>
        <v>3691087</v>
      </c>
      <c r="M80" s="64">
        <f t="shared" si="9"/>
        <v>4344797</v>
      </c>
      <c r="N80" s="64">
        <f t="shared" si="9"/>
        <v>2903423</v>
      </c>
      <c r="O80" s="64">
        <f t="shared" si="9"/>
        <v>3846682</v>
      </c>
      <c r="P80" s="64">
        <f t="shared" si="9"/>
        <v>9282478</v>
      </c>
      <c r="Q80" s="64">
        <f t="shared" si="9"/>
        <v>3071988</v>
      </c>
      <c r="R80" s="64">
        <f t="shared" si="7"/>
        <v>44883949</v>
      </c>
      <c r="S80" s="61"/>
      <c r="T80" s="82">
        <f t="shared" si="5"/>
        <v>0</v>
      </c>
    </row>
    <row r="81" spans="1:20" s="60" customFormat="1" ht="20.25" customHeight="1">
      <c r="A81" s="546"/>
      <c r="B81" s="547"/>
      <c r="C81" s="72" t="s">
        <v>97</v>
      </c>
      <c r="D81" s="73" t="s">
        <v>75</v>
      </c>
      <c r="E81" s="73">
        <f t="shared" si="9"/>
        <v>144650</v>
      </c>
      <c r="F81" s="73">
        <f t="shared" si="9"/>
        <v>1259873</v>
      </c>
      <c r="G81" s="73">
        <f t="shared" si="9"/>
        <v>2022907</v>
      </c>
      <c r="H81" s="73">
        <f t="shared" si="9"/>
        <v>2537819</v>
      </c>
      <c r="I81" s="73">
        <f t="shared" si="9"/>
        <v>2613654</v>
      </c>
      <c r="J81" s="73">
        <f t="shared" si="9"/>
        <v>2378939</v>
      </c>
      <c r="K81" s="73">
        <f t="shared" si="9"/>
        <v>4680096</v>
      </c>
      <c r="L81" s="73">
        <f t="shared" si="9"/>
        <v>3186483</v>
      </c>
      <c r="M81" s="73">
        <f t="shared" si="9"/>
        <v>3594418</v>
      </c>
      <c r="N81" s="73">
        <f t="shared" si="9"/>
        <v>3666909</v>
      </c>
      <c r="O81" s="73">
        <f t="shared" si="9"/>
        <v>3824657</v>
      </c>
      <c r="P81" s="73">
        <f t="shared" si="9"/>
        <v>4944233</v>
      </c>
      <c r="Q81" s="73">
        <f t="shared" si="9"/>
        <v>15131329</v>
      </c>
      <c r="R81" s="73">
        <f t="shared" si="7"/>
        <v>49985967</v>
      </c>
      <c r="S81" s="61"/>
      <c r="T81" s="82" t="e">
        <f t="shared" si="5"/>
        <v>#VALUE!</v>
      </c>
    </row>
    <row r="82" spans="1:18" ht="13.5">
      <c r="A82" s="306" t="s">
        <v>16</v>
      </c>
      <c r="B82" s="307"/>
      <c r="C82" s="312" t="s">
        <v>406</v>
      </c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4"/>
    </row>
    <row r="83" spans="1:18" ht="13.5">
      <c r="A83" s="308"/>
      <c r="B83" s="309"/>
      <c r="C83" s="315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7"/>
    </row>
    <row r="84" spans="1:18" ht="13.5">
      <c r="A84" s="308"/>
      <c r="B84" s="309"/>
      <c r="C84" s="315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7"/>
    </row>
    <row r="85" spans="1:18" ht="13.5">
      <c r="A85" s="308"/>
      <c r="B85" s="309"/>
      <c r="C85" s="315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7"/>
    </row>
    <row r="86" spans="1:18" ht="13.5">
      <c r="A86" s="308"/>
      <c r="B86" s="309"/>
      <c r="C86" s="318"/>
      <c r="D86" s="319"/>
      <c r="E86" s="319"/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20"/>
    </row>
    <row r="87" spans="1:18" ht="13.5">
      <c r="A87" s="308"/>
      <c r="B87" s="309"/>
      <c r="C87" s="321" t="s">
        <v>407</v>
      </c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1"/>
      <c r="R87" s="321"/>
    </row>
    <row r="88" spans="1:18" ht="13.5">
      <c r="A88" s="308"/>
      <c r="B88" s="309"/>
      <c r="C88" s="321"/>
      <c r="D88" s="321"/>
      <c r="E88" s="321"/>
      <c r="F88" s="321"/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</row>
    <row r="89" spans="1:18" ht="13.5">
      <c r="A89" s="308"/>
      <c r="B89" s="309"/>
      <c r="C89" s="321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1"/>
      <c r="O89" s="321"/>
      <c r="P89" s="321"/>
      <c r="Q89" s="321"/>
      <c r="R89" s="321"/>
    </row>
    <row r="90" spans="1:18" ht="13.5">
      <c r="A90" s="308"/>
      <c r="B90" s="309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</row>
    <row r="91" spans="1:18" ht="13.5">
      <c r="A91" s="310"/>
      <c r="B91" s="31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321"/>
      <c r="R91" s="321"/>
    </row>
  </sheetData>
  <sheetProtection/>
  <mergeCells count="97">
    <mergeCell ref="Q2:R2"/>
    <mergeCell ref="E3:G3"/>
    <mergeCell ref="H3:J3"/>
    <mergeCell ref="K3:M3"/>
    <mergeCell ref="M4:M5"/>
    <mergeCell ref="A2:B2"/>
    <mergeCell ref="L4:L5"/>
    <mergeCell ref="N4:N5"/>
    <mergeCell ref="O4:O5"/>
    <mergeCell ref="P4:P5"/>
    <mergeCell ref="A1:R1"/>
    <mergeCell ref="N3:Q3"/>
    <mergeCell ref="R3:R5"/>
    <mergeCell ref="E4:E5"/>
    <mergeCell ref="F4:F5"/>
    <mergeCell ref="G4:G5"/>
    <mergeCell ref="H4:H5"/>
    <mergeCell ref="I4:I5"/>
    <mergeCell ref="J4:J5"/>
    <mergeCell ref="K4:K5"/>
    <mergeCell ref="Q4:Q5"/>
    <mergeCell ref="A6:B7"/>
    <mergeCell ref="A8:A9"/>
    <mergeCell ref="B8:B9"/>
    <mergeCell ref="A3:B5"/>
    <mergeCell ref="C3:C5"/>
    <mergeCell ref="D3:D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A30:A31"/>
    <mergeCell ref="B30:B31"/>
    <mergeCell ref="A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B69"/>
    <mergeCell ref="A70:A71"/>
    <mergeCell ref="B70:B71"/>
    <mergeCell ref="A72:B73"/>
    <mergeCell ref="A80:B81"/>
    <mergeCell ref="A82:B91"/>
    <mergeCell ref="C82:R86"/>
    <mergeCell ref="C87:R91"/>
    <mergeCell ref="A74:A75"/>
    <mergeCell ref="B74:B75"/>
    <mergeCell ref="A76:A77"/>
    <mergeCell ref="B76:B77"/>
    <mergeCell ref="A78:A79"/>
    <mergeCell ref="B78:B79"/>
  </mergeCells>
  <dataValidations count="1">
    <dataValidation allowBlank="1" showInputMessage="1" showErrorMessage="1" imeMode="off" sqref="D6:R81"/>
  </dataValidations>
  <printOptions horizontalCentered="1"/>
  <pageMargins left="0.1968503937007874" right="0.1968503937007874" top="0.5905511811023623" bottom="0.3937007874015748" header="0" footer="0"/>
  <pageSetup fitToHeight="15" horizontalDpi="600" verticalDpi="600" orientation="landscape" paperSize="9" scale="80" r:id="rId1"/>
  <headerFooter>
    <oddFooter>&amp;R&amp;"HG丸ｺﾞｼｯｸM-PRO,標準"&amp;A
&amp;P／&amp;N</oddFooter>
  </headerFooter>
  <rowBreaks count="2" manualBreakCount="2">
    <brk id="35" max="17" man="1"/>
    <brk id="67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70" zoomScaleNormal="85" zoomScaleSheetLayoutView="70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33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10.28125" style="1" bestFit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17.25" customHeight="1">
      <c r="A2" s="624" t="s">
        <v>415</v>
      </c>
      <c r="B2" s="624"/>
      <c r="C2" s="35" t="s">
        <v>265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592" t="s">
        <v>13</v>
      </c>
      <c r="R2" s="592"/>
      <c r="S2" s="28"/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21" customHeight="1">
      <c r="A6" s="467" t="s">
        <v>238</v>
      </c>
      <c r="B6" s="468"/>
      <c r="C6" s="8" t="s">
        <v>0</v>
      </c>
      <c r="D6" s="18">
        <f>SUM(D8,D10,D12,D14,D16,D18,D20,D22,D24,D26,D28,D30)</f>
        <v>73202606</v>
      </c>
      <c r="E6" s="18">
        <f aca="true" t="shared" si="0" ref="E6:Q7">SUM(E8,E10,E12,E14,E16,E18,E20,E22,E24,E26,E28,E30)</f>
        <v>911352</v>
      </c>
      <c r="F6" s="18">
        <f t="shared" si="0"/>
        <v>11039373</v>
      </c>
      <c r="G6" s="18">
        <f t="shared" si="0"/>
        <v>7871765</v>
      </c>
      <c r="H6" s="18">
        <f t="shared" si="0"/>
        <v>3088947</v>
      </c>
      <c r="I6" s="18">
        <f t="shared" si="0"/>
        <v>7917583</v>
      </c>
      <c r="J6" s="18">
        <f t="shared" si="0"/>
        <v>2597938</v>
      </c>
      <c r="K6" s="18">
        <f t="shared" si="0"/>
        <v>3037403</v>
      </c>
      <c r="L6" s="18">
        <f t="shared" si="0"/>
        <v>2521617</v>
      </c>
      <c r="M6" s="18">
        <f t="shared" si="0"/>
        <v>4154313</v>
      </c>
      <c r="N6" s="18">
        <f t="shared" si="0"/>
        <v>3102073</v>
      </c>
      <c r="O6" s="18">
        <f t="shared" si="0"/>
        <v>4191502</v>
      </c>
      <c r="P6" s="18">
        <f t="shared" si="0"/>
        <v>3661438</v>
      </c>
      <c r="Q6" s="18">
        <f t="shared" si="0"/>
        <v>19107302</v>
      </c>
      <c r="R6" s="18">
        <f aca="true" t="shared" si="1" ref="R6:R33">SUM(E6:Q6)</f>
        <v>73202606</v>
      </c>
      <c r="S6" s="9"/>
      <c r="T6" s="79">
        <f aca="true" t="shared" si="2" ref="T6:T32">D6-R6</f>
        <v>0</v>
      </c>
    </row>
    <row r="7" spans="1:20" ht="21" customHeight="1">
      <c r="A7" s="469"/>
      <c r="B7" s="468"/>
      <c r="C7" s="10" t="s">
        <v>14</v>
      </c>
      <c r="D7" s="23" t="s">
        <v>270</v>
      </c>
      <c r="E7" s="23">
        <f t="shared" si="0"/>
        <v>169564</v>
      </c>
      <c r="F7" s="23">
        <f t="shared" si="0"/>
        <v>9589089</v>
      </c>
      <c r="G7" s="23">
        <f t="shared" si="0"/>
        <v>2607244</v>
      </c>
      <c r="H7" s="23">
        <f t="shared" si="0"/>
        <v>7666122</v>
      </c>
      <c r="I7" s="23">
        <f t="shared" si="0"/>
        <v>8155892</v>
      </c>
      <c r="J7" s="23">
        <f t="shared" si="0"/>
        <v>1982793</v>
      </c>
      <c r="K7" s="23">
        <f t="shared" si="0"/>
        <v>3101990</v>
      </c>
      <c r="L7" s="23">
        <f t="shared" si="0"/>
        <v>2284225</v>
      </c>
      <c r="M7" s="23">
        <f t="shared" si="0"/>
        <v>3563392</v>
      </c>
      <c r="N7" s="23">
        <f t="shared" si="0"/>
        <v>3208511</v>
      </c>
      <c r="O7" s="23">
        <f t="shared" si="0"/>
        <v>2365107</v>
      </c>
      <c r="P7" s="23">
        <f t="shared" si="0"/>
        <v>4313821</v>
      </c>
      <c r="Q7" s="23">
        <f t="shared" si="0"/>
        <v>16887179</v>
      </c>
      <c r="R7" s="23">
        <f t="shared" si="1"/>
        <v>65894929</v>
      </c>
      <c r="S7" s="9"/>
      <c r="T7" s="79" t="e">
        <f t="shared" si="2"/>
        <v>#VALUE!</v>
      </c>
    </row>
    <row r="8" spans="1:20" ht="21" customHeight="1">
      <c r="A8" s="473"/>
      <c r="B8" s="491" t="s">
        <v>27</v>
      </c>
      <c r="C8" s="8" t="s">
        <v>0</v>
      </c>
      <c r="D8" s="69">
        <v>43862639</v>
      </c>
      <c r="E8" s="69">
        <v>142789</v>
      </c>
      <c r="F8" s="69">
        <v>1682787</v>
      </c>
      <c r="G8" s="69">
        <v>3052229</v>
      </c>
      <c r="H8" s="69">
        <v>1971433</v>
      </c>
      <c r="I8" s="69">
        <v>1519616</v>
      </c>
      <c r="J8" s="69">
        <v>1899157</v>
      </c>
      <c r="K8" s="69">
        <v>2068962</v>
      </c>
      <c r="L8" s="69">
        <v>1827952</v>
      </c>
      <c r="M8" s="69">
        <v>3426545</v>
      </c>
      <c r="N8" s="69">
        <v>2244009</v>
      </c>
      <c r="O8" s="69">
        <v>3313119</v>
      </c>
      <c r="P8" s="69">
        <v>2798347</v>
      </c>
      <c r="Q8" s="69">
        <v>17915694</v>
      </c>
      <c r="R8" s="18">
        <f t="shared" si="1"/>
        <v>43862639</v>
      </c>
      <c r="S8" s="9"/>
      <c r="T8" s="79">
        <f t="shared" si="2"/>
        <v>0</v>
      </c>
    </row>
    <row r="9" spans="1:20" ht="21" customHeight="1">
      <c r="A9" s="473"/>
      <c r="B9" s="491"/>
      <c r="C9" s="10" t="s">
        <v>14</v>
      </c>
      <c r="D9" s="70" t="s">
        <v>270</v>
      </c>
      <c r="E9" s="70">
        <v>18921</v>
      </c>
      <c r="F9" s="70">
        <v>1014810</v>
      </c>
      <c r="G9" s="70">
        <v>2052816</v>
      </c>
      <c r="H9" s="70">
        <v>2109673</v>
      </c>
      <c r="I9" s="70">
        <v>1822415</v>
      </c>
      <c r="J9" s="70">
        <v>1463485</v>
      </c>
      <c r="K9" s="70">
        <v>2474789</v>
      </c>
      <c r="L9" s="70">
        <v>1703489</v>
      </c>
      <c r="M9" s="70">
        <v>3055097</v>
      </c>
      <c r="N9" s="70">
        <v>2665579</v>
      </c>
      <c r="O9" s="70">
        <v>2124964</v>
      </c>
      <c r="P9" s="70">
        <v>3485153</v>
      </c>
      <c r="Q9" s="70">
        <v>13646994</v>
      </c>
      <c r="R9" s="23">
        <f t="shared" si="1"/>
        <v>37638185</v>
      </c>
      <c r="S9" s="9"/>
      <c r="T9" s="79" t="e">
        <f t="shared" si="2"/>
        <v>#VALUE!</v>
      </c>
    </row>
    <row r="10" spans="1:20" ht="21" customHeight="1">
      <c r="A10" s="475"/>
      <c r="B10" s="491" t="s">
        <v>62</v>
      </c>
      <c r="C10" s="8" t="s">
        <v>0</v>
      </c>
      <c r="D10" s="69">
        <v>395674</v>
      </c>
      <c r="E10" s="69">
        <v>15972</v>
      </c>
      <c r="F10" s="69">
        <v>9661</v>
      </c>
      <c r="G10" s="69">
        <v>13970</v>
      </c>
      <c r="H10" s="69">
        <v>37850</v>
      </c>
      <c r="I10" s="69">
        <v>13378</v>
      </c>
      <c r="J10" s="69">
        <v>25992</v>
      </c>
      <c r="K10" s="69">
        <v>28181</v>
      </c>
      <c r="L10" s="69">
        <v>14746</v>
      </c>
      <c r="M10" s="69">
        <v>25528</v>
      </c>
      <c r="N10" s="69">
        <v>72504</v>
      </c>
      <c r="O10" s="69">
        <v>18286</v>
      </c>
      <c r="P10" s="69">
        <v>31764</v>
      </c>
      <c r="Q10" s="69">
        <v>87842</v>
      </c>
      <c r="R10" s="18">
        <f t="shared" si="1"/>
        <v>395674</v>
      </c>
      <c r="S10" s="9"/>
      <c r="T10" s="79">
        <f t="shared" si="2"/>
        <v>0</v>
      </c>
    </row>
    <row r="11" spans="1:20" ht="21" customHeight="1">
      <c r="A11" s="475"/>
      <c r="B11" s="491"/>
      <c r="C11" s="10" t="s">
        <v>14</v>
      </c>
      <c r="D11" s="70" t="s">
        <v>270</v>
      </c>
      <c r="E11" s="70"/>
      <c r="F11" s="70">
        <v>3142</v>
      </c>
      <c r="G11" s="70">
        <v>6034</v>
      </c>
      <c r="H11" s="70">
        <v>15241</v>
      </c>
      <c r="I11" s="70">
        <v>0</v>
      </c>
      <c r="J11" s="70">
        <v>14669</v>
      </c>
      <c r="K11" s="70">
        <v>20834</v>
      </c>
      <c r="L11" s="70">
        <v>17181</v>
      </c>
      <c r="M11" s="70">
        <v>15817</v>
      </c>
      <c r="N11" s="70">
        <v>13630</v>
      </c>
      <c r="O11" s="70">
        <v>15734</v>
      </c>
      <c r="P11" s="70">
        <v>31160</v>
      </c>
      <c r="Q11" s="70">
        <v>172583</v>
      </c>
      <c r="R11" s="23">
        <f t="shared" si="1"/>
        <v>326025</v>
      </c>
      <c r="S11" s="9"/>
      <c r="T11" s="79" t="e">
        <f t="shared" si="2"/>
        <v>#VALUE!</v>
      </c>
    </row>
    <row r="12" spans="1:20" ht="21" customHeight="1">
      <c r="A12" s="475"/>
      <c r="B12" s="491" t="s">
        <v>120</v>
      </c>
      <c r="C12" s="8" t="s">
        <v>0</v>
      </c>
      <c r="D12" s="69">
        <v>31805</v>
      </c>
      <c r="E12" s="69">
        <v>379</v>
      </c>
      <c r="F12" s="69">
        <v>525</v>
      </c>
      <c r="G12" s="69">
        <v>1966</v>
      </c>
      <c r="H12" s="69">
        <v>1520</v>
      </c>
      <c r="I12" s="69">
        <v>1648</v>
      </c>
      <c r="J12" s="69">
        <v>3039</v>
      </c>
      <c r="K12" s="69">
        <v>2327</v>
      </c>
      <c r="L12" s="69">
        <v>2966</v>
      </c>
      <c r="M12" s="69">
        <v>2966</v>
      </c>
      <c r="N12" s="69">
        <v>2857</v>
      </c>
      <c r="O12" s="69">
        <v>3600</v>
      </c>
      <c r="P12" s="69">
        <v>3651</v>
      </c>
      <c r="Q12" s="69">
        <v>4361</v>
      </c>
      <c r="R12" s="18">
        <f t="shared" si="1"/>
        <v>31805</v>
      </c>
      <c r="S12" s="9"/>
      <c r="T12" s="79">
        <f t="shared" si="2"/>
        <v>0</v>
      </c>
    </row>
    <row r="13" spans="1:20" ht="21" customHeight="1">
      <c r="A13" s="475"/>
      <c r="B13" s="491"/>
      <c r="C13" s="10" t="s">
        <v>14</v>
      </c>
      <c r="D13" s="70" t="s">
        <v>270</v>
      </c>
      <c r="E13" s="70"/>
      <c r="F13" s="70">
        <v>82</v>
      </c>
      <c r="G13" s="70">
        <v>496</v>
      </c>
      <c r="H13" s="70">
        <v>514</v>
      </c>
      <c r="I13" s="70">
        <v>1056</v>
      </c>
      <c r="J13" s="70">
        <v>1301</v>
      </c>
      <c r="K13" s="70">
        <v>1324</v>
      </c>
      <c r="L13" s="70">
        <v>1415</v>
      </c>
      <c r="M13" s="70">
        <v>2517</v>
      </c>
      <c r="N13" s="70">
        <v>1379</v>
      </c>
      <c r="O13" s="70">
        <v>1633</v>
      </c>
      <c r="P13" s="70">
        <v>2105</v>
      </c>
      <c r="Q13" s="70">
        <v>5494</v>
      </c>
      <c r="R13" s="23">
        <f t="shared" si="1"/>
        <v>19316</v>
      </c>
      <c r="S13" s="9"/>
      <c r="T13" s="79" t="e">
        <f t="shared" si="2"/>
        <v>#VALUE!</v>
      </c>
    </row>
    <row r="14" spans="1:20" ht="21" customHeight="1">
      <c r="A14" s="475"/>
      <c r="B14" s="491" t="s">
        <v>121</v>
      </c>
      <c r="C14" s="8" t="s">
        <v>0</v>
      </c>
      <c r="D14" s="69">
        <v>22533</v>
      </c>
      <c r="E14" s="69">
        <v>0</v>
      </c>
      <c r="F14" s="69">
        <v>0</v>
      </c>
      <c r="G14" s="69">
        <v>1027</v>
      </c>
      <c r="H14" s="69">
        <v>1868</v>
      </c>
      <c r="I14" s="69">
        <v>211</v>
      </c>
      <c r="J14" s="69">
        <v>720</v>
      </c>
      <c r="K14" s="69">
        <v>225</v>
      </c>
      <c r="L14" s="69">
        <v>937</v>
      </c>
      <c r="M14" s="69">
        <v>38</v>
      </c>
      <c r="N14" s="69">
        <v>2358</v>
      </c>
      <c r="O14" s="69">
        <v>2100</v>
      </c>
      <c r="P14" s="69">
        <v>9361</v>
      </c>
      <c r="Q14" s="69">
        <v>3688</v>
      </c>
      <c r="R14" s="18">
        <f t="shared" si="1"/>
        <v>22533</v>
      </c>
      <c r="S14" s="9"/>
      <c r="T14" s="79">
        <f t="shared" si="2"/>
        <v>0</v>
      </c>
    </row>
    <row r="15" spans="1:20" ht="21" customHeight="1">
      <c r="A15" s="475"/>
      <c r="B15" s="491"/>
      <c r="C15" s="10" t="s">
        <v>14</v>
      </c>
      <c r="D15" s="70" t="s">
        <v>270</v>
      </c>
      <c r="E15" s="70"/>
      <c r="F15" s="70"/>
      <c r="G15" s="70">
        <v>104</v>
      </c>
      <c r="H15" s="70">
        <v>63</v>
      </c>
      <c r="I15" s="70">
        <v>1556</v>
      </c>
      <c r="J15" s="70">
        <v>42</v>
      </c>
      <c r="K15" s="70">
        <v>142</v>
      </c>
      <c r="L15" s="70">
        <v>172</v>
      </c>
      <c r="M15" s="70">
        <v>830</v>
      </c>
      <c r="N15" s="70">
        <v>341</v>
      </c>
      <c r="O15" s="70">
        <v>2363</v>
      </c>
      <c r="P15" s="70">
        <v>1289</v>
      </c>
      <c r="Q15" s="70">
        <v>491</v>
      </c>
      <c r="R15" s="23">
        <f t="shared" si="1"/>
        <v>7393</v>
      </c>
      <c r="S15" s="9"/>
      <c r="T15" s="79" t="e">
        <f t="shared" si="2"/>
        <v>#VALUE!</v>
      </c>
    </row>
    <row r="16" spans="1:20" ht="21" customHeight="1">
      <c r="A16" s="475"/>
      <c r="B16" s="491" t="s">
        <v>119</v>
      </c>
      <c r="C16" s="8" t="s">
        <v>0</v>
      </c>
      <c r="D16" s="69">
        <v>4378858</v>
      </c>
      <c r="E16" s="69">
        <v>639</v>
      </c>
      <c r="F16" s="69">
        <v>279967</v>
      </c>
      <c r="G16" s="69">
        <v>301601</v>
      </c>
      <c r="H16" s="69">
        <v>399110</v>
      </c>
      <c r="I16" s="69">
        <v>343271</v>
      </c>
      <c r="J16" s="69">
        <v>318086</v>
      </c>
      <c r="K16" s="69">
        <v>395057</v>
      </c>
      <c r="L16" s="69">
        <v>341737</v>
      </c>
      <c r="M16" s="69">
        <v>338571</v>
      </c>
      <c r="N16" s="69">
        <v>360925</v>
      </c>
      <c r="O16" s="69">
        <v>437078</v>
      </c>
      <c r="P16" s="69">
        <v>416126</v>
      </c>
      <c r="Q16" s="69">
        <v>446690</v>
      </c>
      <c r="R16" s="18">
        <f t="shared" si="1"/>
        <v>4378858</v>
      </c>
      <c r="S16" s="9"/>
      <c r="T16" s="79">
        <f t="shared" si="2"/>
        <v>0</v>
      </c>
    </row>
    <row r="17" spans="1:20" ht="21" customHeight="1">
      <c r="A17" s="475"/>
      <c r="B17" s="491"/>
      <c r="C17" s="10" t="s">
        <v>14</v>
      </c>
      <c r="D17" s="70" t="s">
        <v>270</v>
      </c>
      <c r="E17" s="70">
        <v>16563</v>
      </c>
      <c r="F17" s="70">
        <v>106638</v>
      </c>
      <c r="G17" s="70">
        <v>106334</v>
      </c>
      <c r="H17" s="70">
        <v>170655</v>
      </c>
      <c r="I17" s="70">
        <v>168166</v>
      </c>
      <c r="J17" s="70">
        <v>134344</v>
      </c>
      <c r="K17" s="70">
        <v>131505</v>
      </c>
      <c r="L17" s="70">
        <v>171072</v>
      </c>
      <c r="M17" s="70">
        <v>138272</v>
      </c>
      <c r="N17" s="70">
        <v>163882</v>
      </c>
      <c r="O17" s="70">
        <v>126495</v>
      </c>
      <c r="P17" s="70">
        <v>162174</v>
      </c>
      <c r="Q17" s="70">
        <v>2516281</v>
      </c>
      <c r="R17" s="23">
        <f t="shared" si="1"/>
        <v>4112381</v>
      </c>
      <c r="S17" s="9"/>
      <c r="T17" s="79" t="e">
        <f t="shared" si="2"/>
        <v>#VALUE!</v>
      </c>
    </row>
    <row r="18" spans="1:20" ht="21" customHeight="1">
      <c r="A18" s="475"/>
      <c r="B18" s="491" t="s">
        <v>198</v>
      </c>
      <c r="C18" s="8" t="s">
        <v>0</v>
      </c>
      <c r="D18" s="69">
        <v>1116</v>
      </c>
      <c r="E18" s="69">
        <v>0</v>
      </c>
      <c r="F18" s="69">
        <v>0</v>
      </c>
      <c r="G18" s="69">
        <v>351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79</v>
      </c>
      <c r="O18" s="69">
        <v>0</v>
      </c>
      <c r="P18" s="69">
        <v>0</v>
      </c>
      <c r="Q18" s="69">
        <v>686</v>
      </c>
      <c r="R18" s="18">
        <f t="shared" si="1"/>
        <v>1116</v>
      </c>
      <c r="S18" s="9"/>
      <c r="T18" s="79">
        <f t="shared" si="2"/>
        <v>0</v>
      </c>
    </row>
    <row r="19" spans="1:20" ht="21" customHeight="1">
      <c r="A19" s="475"/>
      <c r="B19" s="491"/>
      <c r="C19" s="10" t="s">
        <v>14</v>
      </c>
      <c r="D19" s="70" t="s">
        <v>270</v>
      </c>
      <c r="E19" s="70"/>
      <c r="F19" s="70"/>
      <c r="G19" s="70"/>
      <c r="H19" s="70"/>
      <c r="I19" s="70">
        <v>0</v>
      </c>
      <c r="J19" s="70"/>
      <c r="K19" s="70"/>
      <c r="L19" s="70">
        <v>59</v>
      </c>
      <c r="M19" s="70">
        <v>35</v>
      </c>
      <c r="N19" s="70"/>
      <c r="O19" s="70">
        <v>22</v>
      </c>
      <c r="P19" s="70">
        <v>92</v>
      </c>
      <c r="Q19" s="70">
        <v>107</v>
      </c>
      <c r="R19" s="23">
        <f t="shared" si="1"/>
        <v>315</v>
      </c>
      <c r="S19" s="9"/>
      <c r="T19" s="79" t="e">
        <f t="shared" si="2"/>
        <v>#VALUE!</v>
      </c>
    </row>
    <row r="20" spans="1:20" ht="21" customHeight="1">
      <c r="A20" s="475"/>
      <c r="B20" s="491" t="s">
        <v>51</v>
      </c>
      <c r="C20" s="8" t="s">
        <v>0</v>
      </c>
      <c r="D20" s="69">
        <v>4024159</v>
      </c>
      <c r="E20" s="69">
        <v>0</v>
      </c>
      <c r="F20" s="69">
        <v>317610</v>
      </c>
      <c r="G20" s="69">
        <v>340862</v>
      </c>
      <c r="H20" s="69">
        <v>338244</v>
      </c>
      <c r="I20" s="69">
        <v>327021</v>
      </c>
      <c r="J20" s="69">
        <v>336051</v>
      </c>
      <c r="K20" s="69">
        <v>322672</v>
      </c>
      <c r="L20" s="69">
        <v>325245</v>
      </c>
      <c r="M20" s="69">
        <v>340436</v>
      </c>
      <c r="N20" s="69">
        <v>329594</v>
      </c>
      <c r="O20" s="69">
        <v>347212</v>
      </c>
      <c r="P20" s="69">
        <v>353723</v>
      </c>
      <c r="Q20" s="69">
        <v>345489</v>
      </c>
      <c r="R20" s="18">
        <f t="shared" si="1"/>
        <v>4024159</v>
      </c>
      <c r="S20" s="9"/>
      <c r="T20" s="79">
        <f t="shared" si="2"/>
        <v>0</v>
      </c>
    </row>
    <row r="21" spans="1:20" ht="21" customHeight="1">
      <c r="A21" s="475"/>
      <c r="B21" s="491"/>
      <c r="C21" s="10" t="s">
        <v>14</v>
      </c>
      <c r="D21" s="70" t="s">
        <v>270</v>
      </c>
      <c r="E21" s="70"/>
      <c r="F21" s="70">
        <v>344</v>
      </c>
      <c r="G21" s="70">
        <v>339005</v>
      </c>
      <c r="H21" s="70">
        <v>638633</v>
      </c>
      <c r="I21" s="70">
        <v>337070</v>
      </c>
      <c r="J21" s="70">
        <v>328914</v>
      </c>
      <c r="K21" s="70">
        <v>332373</v>
      </c>
      <c r="L21" s="70">
        <v>327831</v>
      </c>
      <c r="M21" s="70">
        <v>329118</v>
      </c>
      <c r="N21" s="70">
        <v>324225</v>
      </c>
      <c r="O21" s="70">
        <v>24813</v>
      </c>
      <c r="P21" s="70">
        <v>606654</v>
      </c>
      <c r="Q21" s="70">
        <v>316339</v>
      </c>
      <c r="R21" s="23">
        <f t="shared" si="1"/>
        <v>3905319</v>
      </c>
      <c r="S21" s="9"/>
      <c r="T21" s="79" t="e">
        <f t="shared" si="2"/>
        <v>#VALUE!</v>
      </c>
    </row>
    <row r="22" spans="1:20" ht="21" customHeight="1">
      <c r="A22" s="475"/>
      <c r="B22" s="491" t="s">
        <v>143</v>
      </c>
      <c r="C22" s="8" t="s">
        <v>0</v>
      </c>
      <c r="D22" s="69">
        <v>14278222</v>
      </c>
      <c r="E22" s="69">
        <v>750920</v>
      </c>
      <c r="F22" s="69">
        <v>8743381</v>
      </c>
      <c r="G22" s="69">
        <v>4153565</v>
      </c>
      <c r="H22" s="69">
        <v>276963</v>
      </c>
      <c r="I22" s="69">
        <v>163890</v>
      </c>
      <c r="J22" s="69">
        <v>4403</v>
      </c>
      <c r="K22" s="69">
        <v>20907</v>
      </c>
      <c r="L22" s="69">
        <v>1290</v>
      </c>
      <c r="M22" s="69">
        <v>753</v>
      </c>
      <c r="N22" s="69">
        <v>15896</v>
      </c>
      <c r="O22" s="69">
        <v>59385</v>
      </c>
      <c r="P22" s="69">
        <v>20373</v>
      </c>
      <c r="Q22" s="69">
        <v>66496</v>
      </c>
      <c r="R22" s="18">
        <f t="shared" si="1"/>
        <v>14278222</v>
      </c>
      <c r="S22" s="9"/>
      <c r="T22" s="79">
        <f t="shared" si="2"/>
        <v>0</v>
      </c>
    </row>
    <row r="23" spans="1:20" ht="21" customHeight="1">
      <c r="A23" s="475"/>
      <c r="B23" s="491"/>
      <c r="C23" s="10" t="s">
        <v>14</v>
      </c>
      <c r="D23" s="70" t="s">
        <v>270</v>
      </c>
      <c r="E23" s="70">
        <v>134060</v>
      </c>
      <c r="F23" s="70">
        <v>8463865</v>
      </c>
      <c r="G23" s="70">
        <v>101841</v>
      </c>
      <c r="H23" s="70">
        <v>4729029</v>
      </c>
      <c r="I23" s="70">
        <v>260010</v>
      </c>
      <c r="J23" s="70">
        <v>34025</v>
      </c>
      <c r="K23" s="70">
        <v>15039</v>
      </c>
      <c r="L23" s="70">
        <v>-913</v>
      </c>
      <c r="M23" s="70">
        <v>4311</v>
      </c>
      <c r="N23" s="70">
        <v>28055</v>
      </c>
      <c r="O23" s="70">
        <v>140</v>
      </c>
      <c r="P23" s="70">
        <v>7409</v>
      </c>
      <c r="Q23" s="70">
        <v>23269</v>
      </c>
      <c r="R23" s="23">
        <f t="shared" si="1"/>
        <v>13800140</v>
      </c>
      <c r="S23" s="9"/>
      <c r="T23" s="79" t="e">
        <f t="shared" si="2"/>
        <v>#VALUE!</v>
      </c>
    </row>
    <row r="24" spans="1:20" ht="21" customHeight="1">
      <c r="A24" s="475"/>
      <c r="B24" s="491" t="s">
        <v>71</v>
      </c>
      <c r="C24" s="8" t="s">
        <v>0</v>
      </c>
      <c r="D24" s="69">
        <v>149403</v>
      </c>
      <c r="E24" s="69">
        <v>0</v>
      </c>
      <c r="F24" s="69">
        <v>5034</v>
      </c>
      <c r="G24" s="69">
        <v>5774</v>
      </c>
      <c r="H24" s="69">
        <v>1403</v>
      </c>
      <c r="I24" s="69">
        <v>4155</v>
      </c>
      <c r="J24" s="69">
        <v>8829</v>
      </c>
      <c r="K24" s="69">
        <v>8410</v>
      </c>
      <c r="L24" s="69">
        <v>3848</v>
      </c>
      <c r="M24" s="69">
        <v>16461</v>
      </c>
      <c r="N24" s="69">
        <v>7383</v>
      </c>
      <c r="O24" s="69">
        <v>6562</v>
      </c>
      <c r="P24" s="69">
        <v>24192</v>
      </c>
      <c r="Q24" s="69">
        <v>57352</v>
      </c>
      <c r="R24" s="18">
        <f t="shared" si="1"/>
        <v>149403</v>
      </c>
      <c r="S24" s="9"/>
      <c r="T24" s="79">
        <f t="shared" si="2"/>
        <v>0</v>
      </c>
    </row>
    <row r="25" spans="1:20" ht="21" customHeight="1">
      <c r="A25" s="475"/>
      <c r="B25" s="491"/>
      <c r="C25" s="10" t="s">
        <v>14</v>
      </c>
      <c r="D25" s="70" t="s">
        <v>270</v>
      </c>
      <c r="E25" s="70"/>
      <c r="F25" s="70">
        <v>150</v>
      </c>
      <c r="G25" s="70">
        <v>487</v>
      </c>
      <c r="H25" s="70">
        <v>2169</v>
      </c>
      <c r="I25" s="70">
        <v>1584</v>
      </c>
      <c r="J25" s="70">
        <v>1293</v>
      </c>
      <c r="K25" s="70">
        <v>2746</v>
      </c>
      <c r="L25" s="70">
        <v>2910</v>
      </c>
      <c r="M25" s="70">
        <v>14984</v>
      </c>
      <c r="N25" s="70">
        <v>8371</v>
      </c>
      <c r="O25" s="70">
        <v>4179</v>
      </c>
      <c r="P25" s="70">
        <v>15155</v>
      </c>
      <c r="Q25" s="70">
        <v>21737</v>
      </c>
      <c r="R25" s="23">
        <f t="shared" si="1"/>
        <v>75765</v>
      </c>
      <c r="S25" s="9"/>
      <c r="T25" s="79" t="e">
        <f t="shared" si="2"/>
        <v>#VALUE!</v>
      </c>
    </row>
    <row r="26" spans="1:20" ht="21" customHeight="1">
      <c r="A26" s="475"/>
      <c r="B26" s="634" t="s">
        <v>197</v>
      </c>
      <c r="C26" s="8" t="s">
        <v>0</v>
      </c>
      <c r="D26" s="69">
        <v>477399</v>
      </c>
      <c r="E26" s="69">
        <v>0</v>
      </c>
      <c r="F26" s="69">
        <v>0</v>
      </c>
      <c r="G26" s="69">
        <v>0</v>
      </c>
      <c r="H26" s="69">
        <v>59863</v>
      </c>
      <c r="I26" s="69">
        <v>0</v>
      </c>
      <c r="J26" s="69">
        <v>0</v>
      </c>
      <c r="K26" s="69">
        <v>178669</v>
      </c>
      <c r="L26" s="69">
        <v>0</v>
      </c>
      <c r="M26" s="69">
        <v>0</v>
      </c>
      <c r="N26" s="69">
        <v>59863</v>
      </c>
      <c r="O26" s="69">
        <v>0</v>
      </c>
      <c r="P26" s="69">
        <v>0</v>
      </c>
      <c r="Q26" s="69">
        <v>179004</v>
      </c>
      <c r="R26" s="18">
        <f t="shared" si="1"/>
        <v>477399</v>
      </c>
      <c r="S26" s="9"/>
      <c r="T26" s="79">
        <f t="shared" si="2"/>
        <v>0</v>
      </c>
    </row>
    <row r="27" spans="1:20" ht="21" customHeight="1">
      <c r="A27" s="475"/>
      <c r="B27" s="505"/>
      <c r="C27" s="10" t="s">
        <v>14</v>
      </c>
      <c r="D27" s="70" t="s">
        <v>270</v>
      </c>
      <c r="E27" s="70"/>
      <c r="F27" s="70"/>
      <c r="G27" s="70"/>
      <c r="H27" s="70"/>
      <c r="I27" s="70">
        <v>59836</v>
      </c>
      <c r="J27" s="70"/>
      <c r="K27" s="70">
        <v>118974</v>
      </c>
      <c r="L27" s="70">
        <v>59825</v>
      </c>
      <c r="M27" s="70"/>
      <c r="N27" s="70"/>
      <c r="O27" s="70">
        <v>59827</v>
      </c>
      <c r="P27" s="70"/>
      <c r="Q27" s="70">
        <v>178796</v>
      </c>
      <c r="R27" s="23">
        <f t="shared" si="1"/>
        <v>477258</v>
      </c>
      <c r="S27" s="9"/>
      <c r="T27" s="79" t="e">
        <f t="shared" si="2"/>
        <v>#VALUE!</v>
      </c>
    </row>
    <row r="28" spans="1:20" ht="21" customHeight="1">
      <c r="A28" s="475"/>
      <c r="B28" s="634" t="s">
        <v>88</v>
      </c>
      <c r="C28" s="8" t="s">
        <v>0</v>
      </c>
      <c r="D28" s="69">
        <v>37087</v>
      </c>
      <c r="E28" s="69">
        <v>653</v>
      </c>
      <c r="F28" s="69">
        <v>408</v>
      </c>
      <c r="G28" s="69">
        <v>420</v>
      </c>
      <c r="H28" s="69">
        <v>693</v>
      </c>
      <c r="I28" s="69">
        <v>682</v>
      </c>
      <c r="J28" s="69">
        <v>1661</v>
      </c>
      <c r="K28" s="69">
        <v>11993</v>
      </c>
      <c r="L28" s="69">
        <v>2896</v>
      </c>
      <c r="M28" s="69">
        <v>3015</v>
      </c>
      <c r="N28" s="69">
        <v>6605</v>
      </c>
      <c r="O28" s="69">
        <v>4160</v>
      </c>
      <c r="P28" s="69">
        <v>3901</v>
      </c>
      <c r="Q28" s="69">
        <v>0</v>
      </c>
      <c r="R28" s="18">
        <f t="shared" si="1"/>
        <v>37087</v>
      </c>
      <c r="S28" s="9"/>
      <c r="T28" s="79">
        <f t="shared" si="2"/>
        <v>0</v>
      </c>
    </row>
    <row r="29" spans="1:20" ht="21" customHeight="1">
      <c r="A29" s="475"/>
      <c r="B29" s="505"/>
      <c r="C29" s="10" t="s">
        <v>14</v>
      </c>
      <c r="D29" s="70" t="s">
        <v>270</v>
      </c>
      <c r="E29" s="70">
        <v>20</v>
      </c>
      <c r="F29" s="70">
        <v>58</v>
      </c>
      <c r="G29" s="70">
        <v>127</v>
      </c>
      <c r="H29" s="70">
        <v>145</v>
      </c>
      <c r="I29" s="70">
        <v>330</v>
      </c>
      <c r="J29" s="70">
        <v>4720</v>
      </c>
      <c r="K29" s="70">
        <v>4264</v>
      </c>
      <c r="L29" s="70">
        <v>1184</v>
      </c>
      <c r="M29" s="70">
        <v>2411</v>
      </c>
      <c r="N29" s="70">
        <v>3049</v>
      </c>
      <c r="O29" s="70">
        <v>4937</v>
      </c>
      <c r="P29" s="70">
        <v>2630</v>
      </c>
      <c r="Q29" s="70">
        <v>5088</v>
      </c>
      <c r="R29" s="23">
        <f t="shared" si="1"/>
        <v>28963</v>
      </c>
      <c r="S29" s="9"/>
      <c r="T29" s="79" t="e">
        <f t="shared" si="2"/>
        <v>#VALUE!</v>
      </c>
    </row>
    <row r="30" spans="1:20" ht="21" customHeight="1">
      <c r="A30" s="475"/>
      <c r="B30" s="634" t="s">
        <v>240</v>
      </c>
      <c r="C30" s="8" t="s">
        <v>0</v>
      </c>
      <c r="D30" s="69">
        <v>5543711</v>
      </c>
      <c r="E30" s="69">
        <v>0</v>
      </c>
      <c r="F30" s="69">
        <v>0</v>
      </c>
      <c r="G30" s="69">
        <v>0</v>
      </c>
      <c r="H30" s="69">
        <v>0</v>
      </c>
      <c r="I30" s="69">
        <v>5543711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18">
        <f t="shared" si="1"/>
        <v>5543711</v>
      </c>
      <c r="S30" s="9"/>
      <c r="T30" s="79">
        <f t="shared" si="2"/>
        <v>0</v>
      </c>
    </row>
    <row r="31" spans="1:20" ht="21" customHeight="1">
      <c r="A31" s="472"/>
      <c r="B31" s="505"/>
      <c r="C31" s="10" t="s">
        <v>14</v>
      </c>
      <c r="D31" s="70" t="s">
        <v>270</v>
      </c>
      <c r="E31" s="70"/>
      <c r="F31" s="70"/>
      <c r="G31" s="70"/>
      <c r="H31" s="70"/>
      <c r="I31" s="70">
        <v>5503869</v>
      </c>
      <c r="J31" s="70"/>
      <c r="K31" s="70"/>
      <c r="L31" s="70"/>
      <c r="M31" s="70"/>
      <c r="N31" s="70"/>
      <c r="O31" s="70"/>
      <c r="P31" s="70"/>
      <c r="Q31" s="70"/>
      <c r="R31" s="23">
        <f t="shared" si="1"/>
        <v>5503869</v>
      </c>
      <c r="S31" s="9"/>
      <c r="T31" s="79" t="e">
        <f t="shared" si="2"/>
        <v>#VALUE!</v>
      </c>
    </row>
    <row r="32" spans="1:20" ht="21" customHeight="1">
      <c r="A32" s="454" t="s">
        <v>28</v>
      </c>
      <c r="B32" s="455"/>
      <c r="C32" s="8" t="s">
        <v>0</v>
      </c>
      <c r="D32" s="18">
        <f>SUM(D6)</f>
        <v>73202606</v>
      </c>
      <c r="E32" s="18">
        <f aca="true" t="shared" si="3" ref="E32:Q33">SUM(E6)</f>
        <v>911352</v>
      </c>
      <c r="F32" s="18">
        <f t="shared" si="3"/>
        <v>11039373</v>
      </c>
      <c r="G32" s="18">
        <f t="shared" si="3"/>
        <v>7871765</v>
      </c>
      <c r="H32" s="18">
        <f t="shared" si="3"/>
        <v>3088947</v>
      </c>
      <c r="I32" s="18">
        <f t="shared" si="3"/>
        <v>7917583</v>
      </c>
      <c r="J32" s="18">
        <f t="shared" si="3"/>
        <v>2597938</v>
      </c>
      <c r="K32" s="18">
        <f t="shared" si="3"/>
        <v>3037403</v>
      </c>
      <c r="L32" s="18">
        <f t="shared" si="3"/>
        <v>2521617</v>
      </c>
      <c r="M32" s="18">
        <f t="shared" si="3"/>
        <v>4154313</v>
      </c>
      <c r="N32" s="18">
        <f t="shared" si="3"/>
        <v>3102073</v>
      </c>
      <c r="O32" s="18">
        <f t="shared" si="3"/>
        <v>4191502</v>
      </c>
      <c r="P32" s="18">
        <f t="shared" si="3"/>
        <v>3661438</v>
      </c>
      <c r="Q32" s="18">
        <f t="shared" si="3"/>
        <v>19107302</v>
      </c>
      <c r="R32" s="18">
        <f t="shared" si="1"/>
        <v>73202606</v>
      </c>
      <c r="S32" s="9"/>
      <c r="T32" s="79">
        <f t="shared" si="2"/>
        <v>0</v>
      </c>
    </row>
    <row r="33" spans="1:20" ht="21" customHeight="1">
      <c r="A33" s="456"/>
      <c r="B33" s="457"/>
      <c r="C33" s="12" t="s">
        <v>14</v>
      </c>
      <c r="D33" s="25" t="s">
        <v>270</v>
      </c>
      <c r="E33" s="25">
        <f t="shared" si="3"/>
        <v>169564</v>
      </c>
      <c r="F33" s="25">
        <f t="shared" si="3"/>
        <v>9589089</v>
      </c>
      <c r="G33" s="25">
        <f t="shared" si="3"/>
        <v>2607244</v>
      </c>
      <c r="H33" s="25">
        <f t="shared" si="3"/>
        <v>7666122</v>
      </c>
      <c r="I33" s="25">
        <f t="shared" si="3"/>
        <v>8155892</v>
      </c>
      <c r="J33" s="25">
        <f t="shared" si="3"/>
        <v>1982793</v>
      </c>
      <c r="K33" s="25">
        <f t="shared" si="3"/>
        <v>3101990</v>
      </c>
      <c r="L33" s="25">
        <f t="shared" si="3"/>
        <v>2284225</v>
      </c>
      <c r="M33" s="25">
        <f t="shared" si="3"/>
        <v>3563392</v>
      </c>
      <c r="N33" s="25">
        <f t="shared" si="3"/>
        <v>3208511</v>
      </c>
      <c r="O33" s="25">
        <f t="shared" si="3"/>
        <v>2365107</v>
      </c>
      <c r="P33" s="25">
        <f t="shared" si="3"/>
        <v>4313821</v>
      </c>
      <c r="Q33" s="25">
        <f t="shared" si="3"/>
        <v>16887179</v>
      </c>
      <c r="R33" s="25">
        <f t="shared" si="1"/>
        <v>65894929</v>
      </c>
      <c r="S33" s="9"/>
      <c r="T33" s="79" t="e">
        <f>D33-R33</f>
        <v>#VALUE!</v>
      </c>
    </row>
    <row r="34" spans="1:18" ht="13.5">
      <c r="A34" s="306" t="s">
        <v>16</v>
      </c>
      <c r="B34" s="307"/>
      <c r="C34" s="312" t="s">
        <v>406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4"/>
    </row>
    <row r="35" spans="1:18" ht="13.5">
      <c r="A35" s="308"/>
      <c r="B35" s="309"/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7"/>
    </row>
    <row r="36" spans="1:18" ht="13.5">
      <c r="A36" s="308"/>
      <c r="B36" s="309"/>
      <c r="C36" s="31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7"/>
    </row>
    <row r="37" spans="1:18" ht="13.5">
      <c r="A37" s="308"/>
      <c r="B37" s="309"/>
      <c r="C37" s="315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7"/>
    </row>
    <row r="38" spans="1:18" ht="13.5">
      <c r="A38" s="308"/>
      <c r="B38" s="309"/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20"/>
    </row>
    <row r="39" spans="1:18" ht="13.5">
      <c r="A39" s="308"/>
      <c r="B39" s="309"/>
      <c r="C39" s="321" t="s">
        <v>407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18" ht="13.5">
      <c r="A40" s="308"/>
      <c r="B40" s="309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</row>
    <row r="41" spans="1:18" ht="13.5">
      <c r="A41" s="308"/>
      <c r="B41" s="309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</row>
    <row r="42" spans="1:18" ht="13.5">
      <c r="A42" s="308"/>
      <c r="B42" s="309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</row>
    <row r="43" spans="1:18" ht="13.5">
      <c r="A43" s="310"/>
      <c r="B43" s="31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</row>
  </sheetData>
  <sheetProtection/>
  <mergeCells count="53">
    <mergeCell ref="K3:M3"/>
    <mergeCell ref="N3:Q3"/>
    <mergeCell ref="R3:R5"/>
    <mergeCell ref="G4:G5"/>
    <mergeCell ref="H4:H5"/>
    <mergeCell ref="I4:I5"/>
    <mergeCell ref="J4:J5"/>
    <mergeCell ref="M4:M5"/>
    <mergeCell ref="N4:N5"/>
    <mergeCell ref="L4:L5"/>
    <mergeCell ref="A1:R1"/>
    <mergeCell ref="A3:B5"/>
    <mergeCell ref="C3:C5"/>
    <mergeCell ref="D3:D5"/>
    <mergeCell ref="E3:G3"/>
    <mergeCell ref="H3:J3"/>
    <mergeCell ref="A2:B2"/>
    <mergeCell ref="Q4:Q5"/>
    <mergeCell ref="K4:K5"/>
    <mergeCell ref="Q2:R2"/>
    <mergeCell ref="P4:P5"/>
    <mergeCell ref="E4:E5"/>
    <mergeCell ref="F4:F5"/>
    <mergeCell ref="A6:B7"/>
    <mergeCell ref="A8:A9"/>
    <mergeCell ref="B8:B9"/>
    <mergeCell ref="O4:O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2:B33"/>
    <mergeCell ref="A34:B43"/>
    <mergeCell ref="C34:R38"/>
    <mergeCell ref="C39:R43"/>
    <mergeCell ref="A26:A27"/>
    <mergeCell ref="B26:B27"/>
    <mergeCell ref="A28:A29"/>
    <mergeCell ref="B28:B29"/>
    <mergeCell ref="A30:A31"/>
    <mergeCell ref="B30:B31"/>
  </mergeCells>
  <dataValidations count="1">
    <dataValidation allowBlank="1" showInputMessage="1" showErrorMessage="1" imeMode="off" sqref="D6:R33"/>
  </dataValidation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  <rowBreaks count="1" manualBreakCount="1">
    <brk id="33" max="1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70" zoomScaleNormal="85" zoomScaleSheetLayoutView="70" zoomScalePageLayoutView="0" workbookViewId="0" topLeftCell="A1">
      <selection activeCell="E6" sqref="E6:Q33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28125" style="1" bestFit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0.25" customHeight="1">
      <c r="A2" s="624" t="s">
        <v>417</v>
      </c>
      <c r="B2" s="624"/>
      <c r="C2" s="258" t="s">
        <v>266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592" t="s">
        <v>13</v>
      </c>
      <c r="R2" s="592"/>
      <c r="S2" s="28"/>
      <c r="T2" s="80"/>
    </row>
    <row r="3" spans="1:19" ht="10.5" customHeight="1">
      <c r="A3" s="454" t="s">
        <v>26</v>
      </c>
      <c r="B3" s="455"/>
      <c r="C3" s="458" t="s">
        <v>22</v>
      </c>
      <c r="D3" s="458" t="s">
        <v>23</v>
      </c>
      <c r="E3" s="462" t="s">
        <v>17</v>
      </c>
      <c r="F3" s="463"/>
      <c r="G3" s="470"/>
      <c r="H3" s="462" t="s">
        <v>18</v>
      </c>
      <c r="I3" s="463"/>
      <c r="J3" s="470"/>
      <c r="K3" s="462" t="s">
        <v>19</v>
      </c>
      <c r="L3" s="463"/>
      <c r="M3" s="470"/>
      <c r="N3" s="462" t="s">
        <v>20</v>
      </c>
      <c r="O3" s="463"/>
      <c r="P3" s="463"/>
      <c r="Q3" s="470"/>
      <c r="R3" s="458" t="s">
        <v>21</v>
      </c>
      <c r="S3" s="9"/>
    </row>
    <row r="4" spans="1:19" ht="10.5" customHeight="1">
      <c r="A4" s="587"/>
      <c r="B4" s="560"/>
      <c r="C4" s="459"/>
      <c r="D4" s="459"/>
      <c r="E4" s="458" t="s">
        <v>1</v>
      </c>
      <c r="F4" s="458" t="s">
        <v>2</v>
      </c>
      <c r="G4" s="458" t="s">
        <v>3</v>
      </c>
      <c r="H4" s="458" t="s">
        <v>4</v>
      </c>
      <c r="I4" s="458" t="s">
        <v>5</v>
      </c>
      <c r="J4" s="458" t="s">
        <v>6</v>
      </c>
      <c r="K4" s="458" t="s">
        <v>7</v>
      </c>
      <c r="L4" s="458" t="s">
        <v>8</v>
      </c>
      <c r="M4" s="458" t="s">
        <v>9</v>
      </c>
      <c r="N4" s="458" t="s">
        <v>10</v>
      </c>
      <c r="O4" s="458" t="s">
        <v>11</v>
      </c>
      <c r="P4" s="458" t="s">
        <v>12</v>
      </c>
      <c r="Q4" s="458" t="s">
        <v>15</v>
      </c>
      <c r="R4" s="459"/>
      <c r="S4" s="9"/>
    </row>
    <row r="5" spans="1:19" ht="10.5" customHeight="1">
      <c r="A5" s="456"/>
      <c r="B5" s="457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9"/>
    </row>
    <row r="6" spans="1:20" ht="19.5" customHeight="1">
      <c r="A6" s="467" t="s">
        <v>241</v>
      </c>
      <c r="B6" s="468"/>
      <c r="C6" s="8" t="s">
        <v>0</v>
      </c>
      <c r="D6" s="18">
        <f>SUM(D8,D10,D12,D14,D16,D18,D20,D22,D24,D26,D28,D30)</f>
        <v>62423558</v>
      </c>
      <c r="E6" s="18">
        <f aca="true" t="shared" si="0" ref="E6:Q7">SUM(E8,E10,E12,E14,E16,E18,E20,E22,E24,E26,E28,E30)</f>
        <v>2059474</v>
      </c>
      <c r="F6" s="18">
        <f t="shared" si="0"/>
        <v>2718354</v>
      </c>
      <c r="G6" s="18">
        <f t="shared" si="0"/>
        <v>3803320</v>
      </c>
      <c r="H6" s="18">
        <f t="shared" si="0"/>
        <v>3917845</v>
      </c>
      <c r="I6" s="18">
        <f t="shared" si="0"/>
        <v>4630624</v>
      </c>
      <c r="J6" s="18">
        <f t="shared" si="0"/>
        <v>3563617</v>
      </c>
      <c r="K6" s="18">
        <f t="shared" si="0"/>
        <v>3843267</v>
      </c>
      <c r="L6" s="18">
        <f t="shared" si="0"/>
        <v>4089147</v>
      </c>
      <c r="M6" s="18">
        <f t="shared" si="0"/>
        <v>4066895</v>
      </c>
      <c r="N6" s="18">
        <f t="shared" si="0"/>
        <v>3784260</v>
      </c>
      <c r="O6" s="18">
        <f t="shared" si="0"/>
        <v>5230293</v>
      </c>
      <c r="P6" s="18">
        <f t="shared" si="0"/>
        <v>5674933</v>
      </c>
      <c r="Q6" s="18">
        <f t="shared" si="0"/>
        <v>15041529</v>
      </c>
      <c r="R6" s="18">
        <f>SUM(E6:Q6)</f>
        <v>62423558</v>
      </c>
      <c r="S6" s="9"/>
      <c r="T6" s="79">
        <f aca="true" t="shared" si="1" ref="T6:T31">D6-R6</f>
        <v>0</v>
      </c>
    </row>
    <row r="7" spans="1:20" ht="19.5" customHeight="1">
      <c r="A7" s="469"/>
      <c r="B7" s="482"/>
      <c r="C7" s="14" t="s">
        <v>14</v>
      </c>
      <c r="D7" s="24"/>
      <c r="E7" s="24">
        <f>SUM(E9,E11,E13,E15,E17,E19,E21,E23,E25,E27,E29,E31)</f>
        <v>591266</v>
      </c>
      <c r="F7" s="24">
        <f t="shared" si="0"/>
        <v>1631925</v>
      </c>
      <c r="G7" s="24">
        <f t="shared" si="0"/>
        <v>2622258</v>
      </c>
      <c r="H7" s="24">
        <f t="shared" si="0"/>
        <v>2534478</v>
      </c>
      <c r="I7" s="24">
        <f t="shared" si="0"/>
        <v>8324754</v>
      </c>
      <c r="J7" s="24">
        <f t="shared" si="0"/>
        <v>2402804</v>
      </c>
      <c r="K7" s="24">
        <f t="shared" si="0"/>
        <v>3305130</v>
      </c>
      <c r="L7" s="24">
        <f t="shared" si="0"/>
        <v>2954855</v>
      </c>
      <c r="M7" s="24">
        <f t="shared" si="0"/>
        <v>3085839</v>
      </c>
      <c r="N7" s="24">
        <f t="shared" si="0"/>
        <v>2778726</v>
      </c>
      <c r="O7" s="24">
        <f t="shared" si="0"/>
        <v>2659235</v>
      </c>
      <c r="P7" s="24">
        <f t="shared" si="0"/>
        <v>3047333</v>
      </c>
      <c r="Q7" s="24">
        <f t="shared" si="0"/>
        <v>10744803</v>
      </c>
      <c r="R7" s="24">
        <f>SUM(E7:Q7)</f>
        <v>46683406</v>
      </c>
      <c r="S7" s="9"/>
      <c r="T7" s="79">
        <f t="shared" si="1"/>
        <v>-46683406</v>
      </c>
    </row>
    <row r="8" spans="1:20" ht="19.5" customHeight="1">
      <c r="A8" s="473"/>
      <c r="B8" s="471" t="s">
        <v>27</v>
      </c>
      <c r="C8" s="8" t="s">
        <v>0</v>
      </c>
      <c r="D8" s="18">
        <v>3515939</v>
      </c>
      <c r="E8" s="18">
        <v>72169</v>
      </c>
      <c r="F8" s="18">
        <v>158816</v>
      </c>
      <c r="G8" s="18">
        <v>300200</v>
      </c>
      <c r="H8" s="18">
        <v>263233</v>
      </c>
      <c r="I8" s="18">
        <v>256206</v>
      </c>
      <c r="J8" s="18">
        <v>306892</v>
      </c>
      <c r="K8" s="18">
        <v>260766</v>
      </c>
      <c r="L8" s="18">
        <v>257406</v>
      </c>
      <c r="M8" s="18">
        <v>323767</v>
      </c>
      <c r="N8" s="18">
        <v>222190</v>
      </c>
      <c r="O8" s="18">
        <v>254387</v>
      </c>
      <c r="P8" s="18">
        <v>273620</v>
      </c>
      <c r="Q8" s="18">
        <v>566287</v>
      </c>
      <c r="R8" s="18">
        <f aca="true" t="shared" si="2" ref="R8:R33">SUM(E8:Q8)</f>
        <v>3515939</v>
      </c>
      <c r="S8" s="9"/>
      <c r="T8" s="79">
        <f t="shared" si="1"/>
        <v>0</v>
      </c>
    </row>
    <row r="9" spans="1:20" ht="19.5" customHeight="1">
      <c r="A9" s="473"/>
      <c r="B9" s="667"/>
      <c r="C9" s="14" t="s">
        <v>14</v>
      </c>
      <c r="D9" s="24"/>
      <c r="E9" s="24">
        <v>2089</v>
      </c>
      <c r="F9" s="24">
        <v>131603</v>
      </c>
      <c r="G9" s="24">
        <v>257685</v>
      </c>
      <c r="H9" s="24">
        <v>243148</v>
      </c>
      <c r="I9" s="24">
        <v>276287</v>
      </c>
      <c r="J9" s="24">
        <v>219967</v>
      </c>
      <c r="K9" s="24">
        <v>282946</v>
      </c>
      <c r="L9" s="24">
        <v>216628</v>
      </c>
      <c r="M9" s="24">
        <v>314740</v>
      </c>
      <c r="N9" s="24">
        <v>206984</v>
      </c>
      <c r="O9" s="24">
        <v>180394</v>
      </c>
      <c r="P9" s="24">
        <v>221596</v>
      </c>
      <c r="Q9" s="24">
        <v>560197</v>
      </c>
      <c r="R9" s="24">
        <f t="shared" si="2"/>
        <v>3114264</v>
      </c>
      <c r="S9" s="9"/>
      <c r="T9" s="79">
        <f t="shared" si="1"/>
        <v>-3114264</v>
      </c>
    </row>
    <row r="10" spans="1:20" ht="19.5" customHeight="1">
      <c r="A10" s="473"/>
      <c r="B10" s="549" t="s">
        <v>343</v>
      </c>
      <c r="C10" s="225" t="s">
        <v>0</v>
      </c>
      <c r="D10" s="69">
        <v>691</v>
      </c>
      <c r="E10" s="69">
        <v>4</v>
      </c>
      <c r="F10" s="69">
        <v>15</v>
      </c>
      <c r="G10" s="69">
        <v>27</v>
      </c>
      <c r="H10" s="69">
        <v>355</v>
      </c>
      <c r="I10" s="69">
        <v>26</v>
      </c>
      <c r="J10" s="69">
        <v>32</v>
      </c>
      <c r="K10" s="69">
        <v>26</v>
      </c>
      <c r="L10" s="69">
        <v>26</v>
      </c>
      <c r="M10" s="69">
        <v>31</v>
      </c>
      <c r="N10" s="69">
        <v>18</v>
      </c>
      <c r="O10" s="69">
        <v>28</v>
      </c>
      <c r="P10" s="69">
        <v>29</v>
      </c>
      <c r="Q10" s="69">
        <v>74</v>
      </c>
      <c r="R10" s="227">
        <f>SUM(E10:Q10)</f>
        <v>691</v>
      </c>
      <c r="S10" s="9"/>
      <c r="T10" s="79">
        <f>D10-R10</f>
        <v>0</v>
      </c>
    </row>
    <row r="11" spans="1:20" ht="19.5" customHeight="1">
      <c r="A11" s="473"/>
      <c r="B11" s="550"/>
      <c r="C11" s="226" t="s">
        <v>14</v>
      </c>
      <c r="D11" s="70"/>
      <c r="E11" s="70"/>
      <c r="F11" s="70"/>
      <c r="G11" s="70"/>
      <c r="H11" s="70"/>
      <c r="I11" s="70">
        <v>0</v>
      </c>
      <c r="J11" s="70">
        <v>8</v>
      </c>
      <c r="K11" s="70">
        <v>28</v>
      </c>
      <c r="L11" s="70">
        <v>13</v>
      </c>
      <c r="M11" s="70">
        <v>22</v>
      </c>
      <c r="N11" s="70">
        <v>42</v>
      </c>
      <c r="O11" s="70"/>
      <c r="P11" s="70">
        <v>286</v>
      </c>
      <c r="Q11" s="70">
        <v>224</v>
      </c>
      <c r="R11" s="24">
        <f t="shared" si="2"/>
        <v>623</v>
      </c>
      <c r="S11" s="9"/>
      <c r="T11" s="79">
        <f>D11-R11</f>
        <v>-623</v>
      </c>
    </row>
    <row r="12" spans="1:20" ht="19.5" customHeight="1">
      <c r="A12" s="473"/>
      <c r="B12" s="471" t="s">
        <v>62</v>
      </c>
      <c r="C12" s="8" t="s">
        <v>0</v>
      </c>
      <c r="D12" s="18">
        <v>8932555</v>
      </c>
      <c r="E12" s="18">
        <v>106368</v>
      </c>
      <c r="F12" s="18">
        <v>173811</v>
      </c>
      <c r="G12" s="18">
        <v>281053</v>
      </c>
      <c r="H12" s="18">
        <v>396902</v>
      </c>
      <c r="I12" s="18">
        <v>533101</v>
      </c>
      <c r="J12" s="18">
        <v>322109</v>
      </c>
      <c r="K12" s="18">
        <v>413848</v>
      </c>
      <c r="L12" s="18">
        <v>574132</v>
      </c>
      <c r="M12" s="18">
        <v>302925</v>
      </c>
      <c r="N12" s="18">
        <v>459777</v>
      </c>
      <c r="O12" s="18">
        <v>716765</v>
      </c>
      <c r="P12" s="18">
        <v>524192</v>
      </c>
      <c r="Q12" s="18">
        <v>4127572</v>
      </c>
      <c r="R12" s="18">
        <f t="shared" si="2"/>
        <v>8932555</v>
      </c>
      <c r="S12" s="9"/>
      <c r="T12" s="79">
        <f t="shared" si="1"/>
        <v>0</v>
      </c>
    </row>
    <row r="13" spans="1:20" ht="19.5" customHeight="1">
      <c r="A13" s="473"/>
      <c r="B13" s="667"/>
      <c r="C13" s="14" t="s">
        <v>14</v>
      </c>
      <c r="D13" s="24"/>
      <c r="E13" s="24">
        <v>2421</v>
      </c>
      <c r="F13" s="24">
        <v>71592</v>
      </c>
      <c r="G13" s="24">
        <v>208790</v>
      </c>
      <c r="H13" s="24">
        <v>220236</v>
      </c>
      <c r="I13" s="24">
        <v>526525</v>
      </c>
      <c r="J13" s="24">
        <v>204204</v>
      </c>
      <c r="K13" s="24">
        <v>529300</v>
      </c>
      <c r="L13" s="24">
        <v>435733</v>
      </c>
      <c r="M13" s="24">
        <v>303589</v>
      </c>
      <c r="N13" s="24">
        <v>421107</v>
      </c>
      <c r="O13" s="24">
        <v>330166</v>
      </c>
      <c r="P13" s="24">
        <v>416605</v>
      </c>
      <c r="Q13" s="24">
        <v>3434520</v>
      </c>
      <c r="R13" s="24">
        <f t="shared" si="2"/>
        <v>7104788</v>
      </c>
      <c r="S13" s="9"/>
      <c r="T13" s="79">
        <f t="shared" si="1"/>
        <v>-7104788</v>
      </c>
    </row>
    <row r="14" spans="1:20" ht="19.5" customHeight="1">
      <c r="A14" s="473"/>
      <c r="B14" s="471" t="s">
        <v>120</v>
      </c>
      <c r="C14" s="8" t="s">
        <v>0</v>
      </c>
      <c r="D14" s="18">
        <v>5386391</v>
      </c>
      <c r="E14" s="18">
        <v>131886</v>
      </c>
      <c r="F14" s="18">
        <v>302830</v>
      </c>
      <c r="G14" s="18">
        <v>402985</v>
      </c>
      <c r="H14" s="18">
        <v>367179</v>
      </c>
      <c r="I14" s="18">
        <v>397696</v>
      </c>
      <c r="J14" s="18">
        <v>388470</v>
      </c>
      <c r="K14" s="18">
        <v>382176</v>
      </c>
      <c r="L14" s="18">
        <v>438268</v>
      </c>
      <c r="M14" s="18">
        <v>399005</v>
      </c>
      <c r="N14" s="18">
        <v>388508</v>
      </c>
      <c r="O14" s="18">
        <v>520145</v>
      </c>
      <c r="P14" s="18">
        <v>525758</v>
      </c>
      <c r="Q14" s="18">
        <v>741485</v>
      </c>
      <c r="R14" s="18">
        <f t="shared" si="2"/>
        <v>5386391</v>
      </c>
      <c r="S14" s="9"/>
      <c r="T14" s="79">
        <f t="shared" si="1"/>
        <v>0</v>
      </c>
    </row>
    <row r="15" spans="1:20" ht="19.5" customHeight="1">
      <c r="A15" s="473"/>
      <c r="B15" s="667"/>
      <c r="C15" s="14" t="s">
        <v>14</v>
      </c>
      <c r="D15" s="24"/>
      <c r="E15" s="24">
        <v>10260</v>
      </c>
      <c r="F15" s="24">
        <v>158682</v>
      </c>
      <c r="G15" s="24">
        <v>321036</v>
      </c>
      <c r="H15" s="24">
        <v>279854</v>
      </c>
      <c r="I15" s="24">
        <v>339395</v>
      </c>
      <c r="J15" s="24">
        <v>310302</v>
      </c>
      <c r="K15" s="24">
        <v>331014</v>
      </c>
      <c r="L15" s="24">
        <v>323266</v>
      </c>
      <c r="M15" s="24">
        <v>281925</v>
      </c>
      <c r="N15" s="24">
        <v>318388</v>
      </c>
      <c r="O15" s="24">
        <v>287619</v>
      </c>
      <c r="P15" s="24">
        <v>294380</v>
      </c>
      <c r="Q15" s="24">
        <v>386171</v>
      </c>
      <c r="R15" s="24">
        <f t="shared" si="2"/>
        <v>3642292</v>
      </c>
      <c r="S15" s="9"/>
      <c r="T15" s="79">
        <f t="shared" si="1"/>
        <v>-3642292</v>
      </c>
    </row>
    <row r="16" spans="1:20" ht="19.5" customHeight="1">
      <c r="A16" s="473"/>
      <c r="B16" s="471" t="s">
        <v>121</v>
      </c>
      <c r="C16" s="8" t="s">
        <v>0</v>
      </c>
      <c r="D16" s="18">
        <v>5085821</v>
      </c>
      <c r="E16" s="18">
        <v>57136</v>
      </c>
      <c r="F16" s="18">
        <v>78704</v>
      </c>
      <c r="G16" s="18">
        <v>104164</v>
      </c>
      <c r="H16" s="18">
        <v>151888</v>
      </c>
      <c r="I16" s="18">
        <v>131000</v>
      </c>
      <c r="J16" s="18">
        <v>129964</v>
      </c>
      <c r="K16" s="18">
        <v>159655</v>
      </c>
      <c r="L16" s="18">
        <v>207499</v>
      </c>
      <c r="M16" s="18">
        <v>188125</v>
      </c>
      <c r="N16" s="18">
        <v>230940</v>
      </c>
      <c r="O16" s="18">
        <v>277146</v>
      </c>
      <c r="P16" s="18">
        <v>630300</v>
      </c>
      <c r="Q16" s="18">
        <v>2739300</v>
      </c>
      <c r="R16" s="18">
        <f t="shared" si="2"/>
        <v>5085821</v>
      </c>
      <c r="S16" s="9"/>
      <c r="T16" s="79">
        <f t="shared" si="1"/>
        <v>0</v>
      </c>
    </row>
    <row r="17" spans="1:20" ht="19.5" customHeight="1">
      <c r="A17" s="473"/>
      <c r="B17" s="667"/>
      <c r="C17" s="14" t="s">
        <v>14</v>
      </c>
      <c r="D17" s="24"/>
      <c r="E17" s="24">
        <v>1331</v>
      </c>
      <c r="F17" s="24">
        <v>17952</v>
      </c>
      <c r="G17" s="24">
        <v>66084</v>
      </c>
      <c r="H17" s="24">
        <v>116951</v>
      </c>
      <c r="I17" s="24">
        <v>225048</v>
      </c>
      <c r="J17" s="24">
        <v>120788</v>
      </c>
      <c r="K17" s="24">
        <v>154418</v>
      </c>
      <c r="L17" s="24">
        <v>119677</v>
      </c>
      <c r="M17" s="24">
        <v>186061</v>
      </c>
      <c r="N17" s="24">
        <v>165754</v>
      </c>
      <c r="O17" s="24">
        <v>166831</v>
      </c>
      <c r="P17" s="24">
        <v>406199</v>
      </c>
      <c r="Q17" s="24">
        <v>2413011</v>
      </c>
      <c r="R17" s="24">
        <f t="shared" si="2"/>
        <v>4160105</v>
      </c>
      <c r="S17" s="9"/>
      <c r="T17" s="79">
        <f t="shared" si="1"/>
        <v>-4160105</v>
      </c>
    </row>
    <row r="18" spans="1:20" ht="19.5" customHeight="1">
      <c r="A18" s="473"/>
      <c r="B18" s="471" t="s">
        <v>51</v>
      </c>
      <c r="C18" s="8" t="s">
        <v>0</v>
      </c>
      <c r="D18" s="18">
        <v>3514412</v>
      </c>
      <c r="E18" s="18">
        <v>64513</v>
      </c>
      <c r="F18" s="18">
        <v>140721</v>
      </c>
      <c r="G18" s="18">
        <v>256599</v>
      </c>
      <c r="H18" s="18">
        <v>265306</v>
      </c>
      <c r="I18" s="18">
        <v>312112</v>
      </c>
      <c r="J18" s="18">
        <v>214767</v>
      </c>
      <c r="K18" s="18">
        <v>302742</v>
      </c>
      <c r="L18" s="18">
        <v>244754</v>
      </c>
      <c r="M18" s="18">
        <v>255973</v>
      </c>
      <c r="N18" s="18">
        <v>298201</v>
      </c>
      <c r="O18" s="18">
        <v>386720</v>
      </c>
      <c r="P18" s="18">
        <v>268489</v>
      </c>
      <c r="Q18" s="18">
        <v>503515</v>
      </c>
      <c r="R18" s="18">
        <f t="shared" si="2"/>
        <v>3514412</v>
      </c>
      <c r="S18" s="9"/>
      <c r="T18" s="79">
        <f t="shared" si="1"/>
        <v>0</v>
      </c>
    </row>
    <row r="19" spans="1:20" ht="19.5" customHeight="1">
      <c r="A19" s="473"/>
      <c r="B19" s="667"/>
      <c r="C19" s="14" t="s">
        <v>14</v>
      </c>
      <c r="D19" s="24"/>
      <c r="E19" s="24">
        <v>2223</v>
      </c>
      <c r="F19" s="24">
        <v>66627</v>
      </c>
      <c r="G19" s="24">
        <v>141026</v>
      </c>
      <c r="H19" s="24">
        <v>118959</v>
      </c>
      <c r="I19" s="24">
        <v>324198</v>
      </c>
      <c r="J19" s="24">
        <v>132623</v>
      </c>
      <c r="K19" s="24">
        <v>237121</v>
      </c>
      <c r="L19" s="24">
        <v>180823</v>
      </c>
      <c r="M19" s="24">
        <v>153096</v>
      </c>
      <c r="N19" s="24">
        <v>218366</v>
      </c>
      <c r="O19" s="24">
        <v>211144</v>
      </c>
      <c r="P19" s="24">
        <v>111044</v>
      </c>
      <c r="Q19" s="24">
        <v>348406</v>
      </c>
      <c r="R19" s="24">
        <f t="shared" si="2"/>
        <v>2245656</v>
      </c>
      <c r="S19" s="9"/>
      <c r="T19" s="79">
        <f t="shared" si="1"/>
        <v>-2245656</v>
      </c>
    </row>
    <row r="20" spans="1:20" ht="19.5" customHeight="1">
      <c r="A20" s="473"/>
      <c r="B20" s="471" t="s">
        <v>122</v>
      </c>
      <c r="C20" s="8" t="s">
        <v>0</v>
      </c>
      <c r="D20" s="18">
        <v>4562</v>
      </c>
      <c r="E20" s="18">
        <v>191</v>
      </c>
      <c r="F20" s="18">
        <v>224</v>
      </c>
      <c r="G20" s="18">
        <v>240</v>
      </c>
      <c r="H20" s="18">
        <v>269</v>
      </c>
      <c r="I20" s="18">
        <v>402</v>
      </c>
      <c r="J20" s="18">
        <v>290</v>
      </c>
      <c r="K20" s="18">
        <v>475</v>
      </c>
      <c r="L20" s="18">
        <v>190</v>
      </c>
      <c r="M20" s="18">
        <v>232</v>
      </c>
      <c r="N20" s="18">
        <v>523</v>
      </c>
      <c r="O20" s="18">
        <v>395</v>
      </c>
      <c r="P20" s="18">
        <v>650</v>
      </c>
      <c r="Q20" s="18">
        <v>481</v>
      </c>
      <c r="R20" s="18">
        <f t="shared" si="2"/>
        <v>4562</v>
      </c>
      <c r="S20" s="9"/>
      <c r="T20" s="79">
        <f t="shared" si="1"/>
        <v>0</v>
      </c>
    </row>
    <row r="21" spans="1:20" ht="19.5" customHeight="1">
      <c r="A21" s="473"/>
      <c r="B21" s="667"/>
      <c r="C21" s="14" t="s">
        <v>14</v>
      </c>
      <c r="D21" s="24"/>
      <c r="E21" s="24"/>
      <c r="F21" s="24">
        <v>31</v>
      </c>
      <c r="G21" s="24">
        <v>54</v>
      </c>
      <c r="H21" s="24">
        <v>24</v>
      </c>
      <c r="I21" s="24">
        <v>283</v>
      </c>
      <c r="J21" s="24">
        <v>149</v>
      </c>
      <c r="K21" s="24">
        <v>86</v>
      </c>
      <c r="L21" s="24">
        <v>117</v>
      </c>
      <c r="M21" s="24">
        <v>202</v>
      </c>
      <c r="N21" s="24">
        <v>168</v>
      </c>
      <c r="O21" s="24">
        <v>143</v>
      </c>
      <c r="P21" s="24">
        <v>184</v>
      </c>
      <c r="Q21" s="24">
        <v>35</v>
      </c>
      <c r="R21" s="24">
        <f t="shared" si="2"/>
        <v>1476</v>
      </c>
      <c r="S21" s="9"/>
      <c r="T21" s="79">
        <f t="shared" si="1"/>
        <v>-1476</v>
      </c>
    </row>
    <row r="22" spans="1:20" ht="19.5" customHeight="1">
      <c r="A22" s="473"/>
      <c r="B22" s="471" t="s">
        <v>242</v>
      </c>
      <c r="C22" s="8" t="s">
        <v>0</v>
      </c>
      <c r="D22" s="18">
        <v>34137669</v>
      </c>
      <c r="E22" s="18">
        <v>1478824</v>
      </c>
      <c r="F22" s="18">
        <v>1817306</v>
      </c>
      <c r="G22" s="18">
        <v>2392364</v>
      </c>
      <c r="H22" s="18">
        <v>2410375</v>
      </c>
      <c r="I22" s="18">
        <v>2205884</v>
      </c>
      <c r="J22" s="18">
        <v>2140010</v>
      </c>
      <c r="K22" s="18">
        <v>2239207</v>
      </c>
      <c r="L22" s="18">
        <v>2304709</v>
      </c>
      <c r="M22" s="18">
        <v>2520388</v>
      </c>
      <c r="N22" s="18">
        <v>2116637</v>
      </c>
      <c r="O22" s="18">
        <v>2988698</v>
      </c>
      <c r="P22" s="18">
        <v>3354136</v>
      </c>
      <c r="Q22" s="18">
        <v>6169131</v>
      </c>
      <c r="R22" s="18">
        <f t="shared" si="2"/>
        <v>34137669</v>
      </c>
      <c r="S22" s="9"/>
      <c r="T22" s="79">
        <f t="shared" si="1"/>
        <v>0</v>
      </c>
    </row>
    <row r="23" spans="1:20" ht="19.5" customHeight="1">
      <c r="A23" s="473"/>
      <c r="B23" s="667"/>
      <c r="C23" s="14" t="s">
        <v>14</v>
      </c>
      <c r="D23" s="24"/>
      <c r="E23" s="24">
        <v>572942</v>
      </c>
      <c r="F23" s="24">
        <v>1184751</v>
      </c>
      <c r="G23" s="24">
        <v>1625963</v>
      </c>
      <c r="H23" s="24">
        <v>1553298</v>
      </c>
      <c r="I23" s="24">
        <v>1693784</v>
      </c>
      <c r="J23" s="24">
        <v>1411117</v>
      </c>
      <c r="K23" s="24">
        <v>1739769</v>
      </c>
      <c r="L23" s="24">
        <v>1667713</v>
      </c>
      <c r="M23" s="24">
        <v>1826123</v>
      </c>
      <c r="N23" s="24">
        <v>1433606</v>
      </c>
      <c r="O23" s="24">
        <v>1464476</v>
      </c>
      <c r="P23" s="24">
        <v>1573947</v>
      </c>
      <c r="Q23" s="24">
        <v>3543498</v>
      </c>
      <c r="R23" s="24">
        <f t="shared" si="2"/>
        <v>21290987</v>
      </c>
      <c r="S23" s="9"/>
      <c r="T23" s="79">
        <f t="shared" si="1"/>
        <v>-21290987</v>
      </c>
    </row>
    <row r="24" spans="1:19" ht="19.5" customHeight="1">
      <c r="A24" s="473"/>
      <c r="B24" s="549" t="s">
        <v>344</v>
      </c>
      <c r="C24" s="225" t="s">
        <v>0</v>
      </c>
      <c r="D24" s="69">
        <v>800140</v>
      </c>
      <c r="E24" s="69">
        <v>30746</v>
      </c>
      <c r="F24" s="69">
        <v>44520</v>
      </c>
      <c r="G24" s="69">
        <v>62912</v>
      </c>
      <c r="H24" s="69">
        <v>60388</v>
      </c>
      <c r="I24" s="69">
        <v>58311</v>
      </c>
      <c r="J24" s="69">
        <v>56776</v>
      </c>
      <c r="K24" s="69">
        <v>52683</v>
      </c>
      <c r="L24" s="69">
        <v>53652</v>
      </c>
      <c r="M24" s="69">
        <v>56627</v>
      </c>
      <c r="N24" s="69">
        <v>49822</v>
      </c>
      <c r="O24" s="69">
        <v>69305</v>
      </c>
      <c r="P24" s="69">
        <v>75286</v>
      </c>
      <c r="Q24" s="69">
        <v>129112</v>
      </c>
      <c r="R24" s="18">
        <f>SUM(E24:Q24)</f>
        <v>800140</v>
      </c>
      <c r="S24" s="9"/>
    </row>
    <row r="25" spans="1:19" ht="19.5" customHeight="1">
      <c r="A25" s="473"/>
      <c r="B25" s="550"/>
      <c r="C25" s="226" t="s">
        <v>14</v>
      </c>
      <c r="D25" s="70"/>
      <c r="E25" s="70"/>
      <c r="F25" s="70"/>
      <c r="G25" s="70"/>
      <c r="H25" s="70"/>
      <c r="I25" s="70">
        <v>0</v>
      </c>
      <c r="J25" s="70"/>
      <c r="K25" s="70"/>
      <c r="L25" s="70"/>
      <c r="M25" s="70">
        <v>225</v>
      </c>
      <c r="N25" s="70">
        <v>500</v>
      </c>
      <c r="O25" s="70">
        <v>238</v>
      </c>
      <c r="P25" s="70">
        <v>1148</v>
      </c>
      <c r="Q25" s="70">
        <v>1065</v>
      </c>
      <c r="R25" s="24">
        <f>SUM(E25:Q25)</f>
        <v>3176</v>
      </c>
      <c r="S25" s="9"/>
    </row>
    <row r="26" spans="1:20" ht="19.5" customHeight="1">
      <c r="A26" s="473"/>
      <c r="B26" s="629" t="s">
        <v>197</v>
      </c>
      <c r="C26" s="8" t="s">
        <v>0</v>
      </c>
      <c r="D26" s="18">
        <v>50545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25273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25272</v>
      </c>
      <c r="R26" s="18">
        <f t="shared" si="2"/>
        <v>50545</v>
      </c>
      <c r="S26" s="9"/>
      <c r="T26" s="79">
        <f t="shared" si="1"/>
        <v>0</v>
      </c>
    </row>
    <row r="27" spans="1:20" ht="19.5" customHeight="1">
      <c r="A27" s="473"/>
      <c r="B27" s="666"/>
      <c r="C27" s="14" t="s">
        <v>14</v>
      </c>
      <c r="D27" s="24"/>
      <c r="E27" s="24"/>
      <c r="F27" s="24"/>
      <c r="G27" s="24"/>
      <c r="H27" s="24"/>
      <c r="I27" s="24">
        <v>0</v>
      </c>
      <c r="J27" s="24"/>
      <c r="K27" s="24">
        <v>24177</v>
      </c>
      <c r="L27" s="24"/>
      <c r="M27" s="24"/>
      <c r="N27" s="24"/>
      <c r="O27" s="24"/>
      <c r="P27" s="24"/>
      <c r="Q27" s="24">
        <v>24177</v>
      </c>
      <c r="R27" s="24">
        <f t="shared" si="2"/>
        <v>48354</v>
      </c>
      <c r="S27" s="9"/>
      <c r="T27" s="79">
        <f t="shared" si="1"/>
        <v>-48354</v>
      </c>
    </row>
    <row r="28" spans="1:20" ht="19.5" customHeight="1">
      <c r="A28" s="473"/>
      <c r="B28" s="471" t="s">
        <v>243</v>
      </c>
      <c r="C28" s="8" t="s">
        <v>0</v>
      </c>
      <c r="D28" s="18">
        <v>146833</v>
      </c>
      <c r="E28" s="18">
        <v>637</v>
      </c>
      <c r="F28" s="18">
        <v>1407</v>
      </c>
      <c r="G28" s="18">
        <v>2776</v>
      </c>
      <c r="H28" s="18">
        <v>1950</v>
      </c>
      <c r="I28" s="18">
        <v>4886</v>
      </c>
      <c r="J28" s="18">
        <v>4307</v>
      </c>
      <c r="K28" s="18">
        <v>6416</v>
      </c>
      <c r="L28" s="18">
        <v>8511</v>
      </c>
      <c r="M28" s="18">
        <v>19822</v>
      </c>
      <c r="N28" s="18">
        <v>17644</v>
      </c>
      <c r="O28" s="18">
        <v>16704</v>
      </c>
      <c r="P28" s="18">
        <v>22473</v>
      </c>
      <c r="Q28" s="18">
        <v>39300</v>
      </c>
      <c r="R28" s="18">
        <f t="shared" si="2"/>
        <v>146833</v>
      </c>
      <c r="S28" s="9"/>
      <c r="T28" s="79">
        <f t="shared" si="1"/>
        <v>0</v>
      </c>
    </row>
    <row r="29" spans="1:20" ht="19.5" customHeight="1">
      <c r="A29" s="473"/>
      <c r="B29" s="667"/>
      <c r="C29" s="14" t="s">
        <v>14</v>
      </c>
      <c r="D29" s="24"/>
      <c r="E29" s="24"/>
      <c r="F29" s="24">
        <v>687</v>
      </c>
      <c r="G29" s="24">
        <v>1620</v>
      </c>
      <c r="H29" s="24">
        <v>2008</v>
      </c>
      <c r="I29" s="24">
        <v>2952</v>
      </c>
      <c r="J29" s="24">
        <v>3646</v>
      </c>
      <c r="K29" s="24">
        <v>6271</v>
      </c>
      <c r="L29" s="24">
        <v>10885</v>
      </c>
      <c r="M29" s="24">
        <v>19856</v>
      </c>
      <c r="N29" s="24">
        <v>13811</v>
      </c>
      <c r="O29" s="24">
        <v>18224</v>
      </c>
      <c r="P29" s="24">
        <v>21944</v>
      </c>
      <c r="Q29" s="24">
        <v>33499</v>
      </c>
      <c r="R29" s="24">
        <f t="shared" si="2"/>
        <v>135403</v>
      </c>
      <c r="S29" s="9"/>
      <c r="T29" s="79">
        <f t="shared" si="1"/>
        <v>-135403</v>
      </c>
    </row>
    <row r="30" spans="1:20" ht="19.5" customHeight="1">
      <c r="A30" s="473"/>
      <c r="B30" s="471" t="s">
        <v>240</v>
      </c>
      <c r="C30" s="8" t="s">
        <v>0</v>
      </c>
      <c r="D30" s="18">
        <v>848000</v>
      </c>
      <c r="E30" s="18">
        <v>117000</v>
      </c>
      <c r="F30" s="18">
        <v>0</v>
      </c>
      <c r="G30" s="18">
        <v>0</v>
      </c>
      <c r="H30" s="18">
        <v>0</v>
      </c>
      <c r="I30" s="18">
        <v>731000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f t="shared" si="2"/>
        <v>848000</v>
      </c>
      <c r="S30" s="9"/>
      <c r="T30" s="79">
        <f t="shared" si="1"/>
        <v>0</v>
      </c>
    </row>
    <row r="31" spans="1:20" ht="19.5" customHeight="1">
      <c r="A31" s="464"/>
      <c r="B31" s="472"/>
      <c r="C31" s="14" t="s">
        <v>14</v>
      </c>
      <c r="D31" s="24"/>
      <c r="E31" s="24"/>
      <c r="F31" s="24"/>
      <c r="G31" s="24"/>
      <c r="H31" s="24"/>
      <c r="I31" s="24">
        <v>4936282</v>
      </c>
      <c r="J31" s="24"/>
      <c r="K31" s="24"/>
      <c r="L31" s="24"/>
      <c r="M31" s="24"/>
      <c r="N31" s="24"/>
      <c r="O31" s="24"/>
      <c r="P31" s="24"/>
      <c r="Q31" s="24"/>
      <c r="R31" s="24">
        <f t="shared" si="2"/>
        <v>4936282</v>
      </c>
      <c r="S31" s="9"/>
      <c r="T31" s="79">
        <f t="shared" si="1"/>
        <v>-4936282</v>
      </c>
    </row>
    <row r="32" spans="1:20" ht="19.5" customHeight="1">
      <c r="A32" s="454" t="s">
        <v>28</v>
      </c>
      <c r="B32" s="455"/>
      <c r="C32" s="8" t="s">
        <v>0</v>
      </c>
      <c r="D32" s="18">
        <f>D6</f>
        <v>62423558</v>
      </c>
      <c r="E32" s="18">
        <f aca="true" t="shared" si="3" ref="E32:Q33">E6</f>
        <v>2059474</v>
      </c>
      <c r="F32" s="18">
        <f t="shared" si="3"/>
        <v>2718354</v>
      </c>
      <c r="G32" s="18">
        <f t="shared" si="3"/>
        <v>3803320</v>
      </c>
      <c r="H32" s="18">
        <f t="shared" si="3"/>
        <v>3917845</v>
      </c>
      <c r="I32" s="18">
        <f t="shared" si="3"/>
        <v>4630624</v>
      </c>
      <c r="J32" s="18">
        <f t="shared" si="3"/>
        <v>3563617</v>
      </c>
      <c r="K32" s="18">
        <f t="shared" si="3"/>
        <v>3843267</v>
      </c>
      <c r="L32" s="18">
        <f t="shared" si="3"/>
        <v>4089147</v>
      </c>
      <c r="M32" s="18">
        <f t="shared" si="3"/>
        <v>4066895</v>
      </c>
      <c r="N32" s="18">
        <f t="shared" si="3"/>
        <v>3784260</v>
      </c>
      <c r="O32" s="18">
        <f t="shared" si="3"/>
        <v>5230293</v>
      </c>
      <c r="P32" s="18">
        <f t="shared" si="3"/>
        <v>5674933</v>
      </c>
      <c r="Q32" s="18">
        <f t="shared" si="3"/>
        <v>15041529</v>
      </c>
      <c r="R32" s="18">
        <f t="shared" si="2"/>
        <v>62423558</v>
      </c>
      <c r="S32" s="9"/>
      <c r="T32" s="79">
        <f>D32-R32</f>
        <v>0</v>
      </c>
    </row>
    <row r="33" spans="1:20" ht="19.5" customHeight="1">
      <c r="A33" s="456"/>
      <c r="B33" s="457"/>
      <c r="C33" s="12" t="s">
        <v>14</v>
      </c>
      <c r="D33" s="25" t="s">
        <v>270</v>
      </c>
      <c r="E33" s="25">
        <f t="shared" si="3"/>
        <v>591266</v>
      </c>
      <c r="F33" s="25">
        <f t="shared" si="3"/>
        <v>1631925</v>
      </c>
      <c r="G33" s="25">
        <f t="shared" si="3"/>
        <v>2622258</v>
      </c>
      <c r="H33" s="25">
        <f t="shared" si="3"/>
        <v>2534478</v>
      </c>
      <c r="I33" s="25">
        <f t="shared" si="3"/>
        <v>8324754</v>
      </c>
      <c r="J33" s="25">
        <f t="shared" si="3"/>
        <v>2402804</v>
      </c>
      <c r="K33" s="25">
        <f t="shared" si="3"/>
        <v>3305130</v>
      </c>
      <c r="L33" s="25">
        <f t="shared" si="3"/>
        <v>2954855</v>
      </c>
      <c r="M33" s="25">
        <f t="shared" si="3"/>
        <v>3085839</v>
      </c>
      <c r="N33" s="25">
        <f t="shared" si="3"/>
        <v>2778726</v>
      </c>
      <c r="O33" s="25">
        <f t="shared" si="3"/>
        <v>2659235</v>
      </c>
      <c r="P33" s="25">
        <f t="shared" si="3"/>
        <v>3047333</v>
      </c>
      <c r="Q33" s="25">
        <f t="shared" si="3"/>
        <v>10744803</v>
      </c>
      <c r="R33" s="25">
        <f t="shared" si="2"/>
        <v>46683406</v>
      </c>
      <c r="S33" s="9"/>
      <c r="T33" s="79" t="e">
        <f>D33-R33</f>
        <v>#VALUE!</v>
      </c>
    </row>
    <row r="34" spans="1:18" ht="12.75" customHeight="1">
      <c r="A34" s="306" t="s">
        <v>16</v>
      </c>
      <c r="B34" s="307"/>
      <c r="C34" s="312" t="s">
        <v>408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4"/>
    </row>
    <row r="35" spans="1:18" ht="12.75" customHeight="1">
      <c r="A35" s="308"/>
      <c r="B35" s="309"/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7"/>
    </row>
    <row r="36" spans="1:18" ht="12.75" customHeight="1">
      <c r="A36" s="308"/>
      <c r="B36" s="309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20"/>
    </row>
    <row r="37" spans="1:18" ht="12.75" customHeight="1">
      <c r="A37" s="308"/>
      <c r="B37" s="309"/>
      <c r="C37" s="321" t="s">
        <v>407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</row>
    <row r="38" spans="1:18" ht="12.75" customHeight="1">
      <c r="A38" s="308"/>
      <c r="B38" s="309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</row>
    <row r="39" spans="1:18" ht="12.75" customHeight="1">
      <c r="A39" s="308"/>
      <c r="B39" s="309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18" ht="12.75" customHeight="1">
      <c r="A40" s="310"/>
      <c r="B40" s="31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</row>
  </sheetData>
  <sheetProtection/>
  <mergeCells count="53">
    <mergeCell ref="Q4:Q5"/>
    <mergeCell ref="Q2:R2"/>
    <mergeCell ref="A1:R1"/>
    <mergeCell ref="A2:B2"/>
    <mergeCell ref="A3:B5"/>
    <mergeCell ref="C3:C5"/>
    <mergeCell ref="D3:D5"/>
    <mergeCell ref="N4:N5"/>
    <mergeCell ref="K4:K5"/>
    <mergeCell ref="R3:R5"/>
    <mergeCell ref="O4:O5"/>
    <mergeCell ref="P4:P5"/>
    <mergeCell ref="E4:E5"/>
    <mergeCell ref="F4:F5"/>
    <mergeCell ref="N3:Q3"/>
    <mergeCell ref="I4:I5"/>
    <mergeCell ref="J4:J5"/>
    <mergeCell ref="G4:G5"/>
    <mergeCell ref="H4:H5"/>
    <mergeCell ref="H3:J3"/>
    <mergeCell ref="K3:M3"/>
    <mergeCell ref="A12:A13"/>
    <mergeCell ref="B12:B13"/>
    <mergeCell ref="E3:G3"/>
    <mergeCell ref="L4:L5"/>
    <mergeCell ref="M4:M5"/>
    <mergeCell ref="A14:A15"/>
    <mergeCell ref="B14:B15"/>
    <mergeCell ref="A6:B7"/>
    <mergeCell ref="A8:A9"/>
    <mergeCell ref="B8:B9"/>
    <mergeCell ref="A10:A11"/>
    <mergeCell ref="B10:B11"/>
    <mergeCell ref="A16:A17"/>
    <mergeCell ref="B16:B17"/>
    <mergeCell ref="A30:A31"/>
    <mergeCell ref="B30:B31"/>
    <mergeCell ref="A18:A19"/>
    <mergeCell ref="B18:B19"/>
    <mergeCell ref="A20:A21"/>
    <mergeCell ref="B20:B21"/>
    <mergeCell ref="A22:A23"/>
    <mergeCell ref="B22:B23"/>
    <mergeCell ref="A24:A25"/>
    <mergeCell ref="B24:B25"/>
    <mergeCell ref="A32:B33"/>
    <mergeCell ref="A34:B40"/>
    <mergeCell ref="C34:R36"/>
    <mergeCell ref="C37:R40"/>
    <mergeCell ref="A26:A27"/>
    <mergeCell ref="B26:B27"/>
    <mergeCell ref="A28:A29"/>
    <mergeCell ref="B28:B29"/>
  </mergeCells>
  <dataValidations count="1">
    <dataValidation allowBlank="1" showInputMessage="1" showErrorMessage="1" imeMode="off" sqref="I6:R9 R11 D6:H11 D12:R33 I10:Q11"/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72" zoomScaleNormal="70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26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4.421875" style="1" customWidth="1"/>
    <col min="20" max="20" width="9.140625" style="79" bestFit="1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0" s="6" customFormat="1" ht="24.75" customHeight="1">
      <c r="A2" s="624" t="s">
        <v>415</v>
      </c>
      <c r="B2" s="624"/>
      <c r="C2" s="258" t="s">
        <v>267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649" t="s">
        <v>13</v>
      </c>
      <c r="R2" s="649"/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255" t="s">
        <v>1</v>
      </c>
      <c r="F4" s="255" t="s">
        <v>2</v>
      </c>
      <c r="G4" s="255" t="s">
        <v>3</v>
      </c>
      <c r="H4" s="255" t="s">
        <v>4</v>
      </c>
      <c r="I4" s="255" t="s">
        <v>5</v>
      </c>
      <c r="J4" s="255" t="s">
        <v>6</v>
      </c>
      <c r="K4" s="255" t="s">
        <v>7</v>
      </c>
      <c r="L4" s="255" t="s">
        <v>8</v>
      </c>
      <c r="M4" s="255" t="s">
        <v>9</v>
      </c>
      <c r="N4" s="255" t="s">
        <v>10</v>
      </c>
      <c r="O4" s="255" t="s">
        <v>11</v>
      </c>
      <c r="P4" s="255" t="s">
        <v>12</v>
      </c>
      <c r="Q4" s="256" t="s">
        <v>15</v>
      </c>
      <c r="R4" s="459"/>
    </row>
    <row r="5" spans="1:20" ht="21" customHeight="1">
      <c r="A5" s="467" t="s">
        <v>244</v>
      </c>
      <c r="B5" s="468"/>
      <c r="C5" s="8" t="s">
        <v>0</v>
      </c>
      <c r="D5" s="18">
        <f>SUM(D7,D9,D11,D13,D15,D17,D19)</f>
        <v>10344253</v>
      </c>
      <c r="E5" s="18">
        <f aca="true" t="shared" si="0" ref="E5:Q6">SUM(E7,E9,E11,E13,E15,E17,E19)</f>
        <v>710160</v>
      </c>
      <c r="F5" s="18">
        <f t="shared" si="0"/>
        <v>430554</v>
      </c>
      <c r="G5" s="18">
        <f t="shared" si="0"/>
        <v>496638</v>
      </c>
      <c r="H5" s="18">
        <f t="shared" si="0"/>
        <v>598785</v>
      </c>
      <c r="I5" s="18">
        <f t="shared" si="0"/>
        <v>593552</v>
      </c>
      <c r="J5" s="18">
        <f t="shared" si="0"/>
        <v>852008</v>
      </c>
      <c r="K5" s="18">
        <f t="shared" si="0"/>
        <v>915763</v>
      </c>
      <c r="L5" s="18">
        <f t="shared" si="0"/>
        <v>538481</v>
      </c>
      <c r="M5" s="18">
        <f t="shared" si="0"/>
        <v>797382</v>
      </c>
      <c r="N5" s="18">
        <f t="shared" si="0"/>
        <v>607908</v>
      </c>
      <c r="O5" s="18">
        <f t="shared" si="0"/>
        <v>1249686</v>
      </c>
      <c r="P5" s="18">
        <f t="shared" si="0"/>
        <v>984182</v>
      </c>
      <c r="Q5" s="18">
        <f t="shared" si="0"/>
        <v>1569154</v>
      </c>
      <c r="R5" s="18">
        <f aca="true" t="shared" si="1" ref="R5:R26">SUM(E5:Q5)</f>
        <v>10344253</v>
      </c>
      <c r="T5" s="79">
        <f aca="true" t="shared" si="2" ref="T5:T26">D5-R5</f>
        <v>0</v>
      </c>
    </row>
    <row r="6" spans="1:20" ht="21" customHeight="1">
      <c r="A6" s="469"/>
      <c r="B6" s="468"/>
      <c r="C6" s="10" t="s">
        <v>14</v>
      </c>
      <c r="D6" s="23" t="s">
        <v>270</v>
      </c>
      <c r="E6" s="23">
        <f t="shared" si="0"/>
        <v>21773</v>
      </c>
      <c r="F6" s="65">
        <f t="shared" si="0"/>
        <v>138703</v>
      </c>
      <c r="G6" s="65">
        <f t="shared" si="0"/>
        <v>233893</v>
      </c>
      <c r="H6" s="65">
        <f t="shared" si="0"/>
        <v>307395</v>
      </c>
      <c r="I6" s="65">
        <f t="shared" si="0"/>
        <v>317062</v>
      </c>
      <c r="J6" s="65">
        <f t="shared" si="0"/>
        <v>219355</v>
      </c>
      <c r="K6" s="65">
        <f t="shared" si="0"/>
        <v>355951</v>
      </c>
      <c r="L6" s="65">
        <f t="shared" si="0"/>
        <v>391155</v>
      </c>
      <c r="M6" s="65">
        <f t="shared" si="0"/>
        <v>342008</v>
      </c>
      <c r="N6" s="65">
        <f t="shared" si="0"/>
        <v>285179</v>
      </c>
      <c r="O6" s="65">
        <f t="shared" si="0"/>
        <v>254393</v>
      </c>
      <c r="P6" s="65">
        <f t="shared" si="0"/>
        <v>448597</v>
      </c>
      <c r="Q6" s="23">
        <f t="shared" si="0"/>
        <v>6250296</v>
      </c>
      <c r="R6" s="23">
        <f t="shared" si="1"/>
        <v>9565760</v>
      </c>
      <c r="T6" s="79" t="e">
        <f t="shared" si="2"/>
        <v>#VALUE!</v>
      </c>
    </row>
    <row r="7" spans="1:20" ht="21" customHeight="1">
      <c r="A7" s="473"/>
      <c r="B7" s="466" t="s">
        <v>27</v>
      </c>
      <c r="C7" s="8" t="s">
        <v>0</v>
      </c>
      <c r="D7" s="69">
        <v>3906254</v>
      </c>
      <c r="E7" s="69">
        <v>394648</v>
      </c>
      <c r="F7" s="69">
        <v>120622</v>
      </c>
      <c r="G7" s="69">
        <v>178898</v>
      </c>
      <c r="H7" s="69">
        <v>277112</v>
      </c>
      <c r="I7" s="69">
        <v>280568</v>
      </c>
      <c r="J7" s="69">
        <v>270991</v>
      </c>
      <c r="K7" s="69">
        <v>287088</v>
      </c>
      <c r="L7" s="69">
        <v>222476</v>
      </c>
      <c r="M7" s="69">
        <v>325333</v>
      </c>
      <c r="N7" s="69">
        <v>291303</v>
      </c>
      <c r="O7" s="69">
        <v>311896</v>
      </c>
      <c r="P7" s="69">
        <v>409890</v>
      </c>
      <c r="Q7" s="69">
        <v>535429</v>
      </c>
      <c r="R7" s="18">
        <f t="shared" si="1"/>
        <v>3906254</v>
      </c>
      <c r="T7" s="79">
        <f t="shared" si="2"/>
        <v>0</v>
      </c>
    </row>
    <row r="8" spans="1:20" ht="21" customHeight="1">
      <c r="A8" s="473"/>
      <c r="B8" s="466"/>
      <c r="C8" s="10" t="s">
        <v>14</v>
      </c>
      <c r="D8" s="70" t="s">
        <v>270</v>
      </c>
      <c r="E8" s="70">
        <v>2461</v>
      </c>
      <c r="F8" s="70">
        <v>100880</v>
      </c>
      <c r="G8" s="70">
        <v>172643</v>
      </c>
      <c r="H8" s="70">
        <v>153823</v>
      </c>
      <c r="I8" s="70">
        <v>254095</v>
      </c>
      <c r="J8" s="70">
        <v>171497</v>
      </c>
      <c r="K8" s="70">
        <v>380354</v>
      </c>
      <c r="L8" s="70">
        <v>314740</v>
      </c>
      <c r="M8" s="70">
        <v>287793</v>
      </c>
      <c r="N8" s="70">
        <v>221374</v>
      </c>
      <c r="O8" s="70">
        <v>197139</v>
      </c>
      <c r="P8" s="70">
        <v>357730</v>
      </c>
      <c r="Q8" s="70">
        <v>918159</v>
      </c>
      <c r="R8" s="23">
        <f t="shared" si="1"/>
        <v>3532688</v>
      </c>
      <c r="T8" s="79" t="e">
        <f t="shared" si="2"/>
        <v>#VALUE!</v>
      </c>
    </row>
    <row r="9" spans="1:20" ht="21" customHeight="1">
      <c r="A9" s="475"/>
      <c r="B9" s="466" t="s">
        <v>47</v>
      </c>
      <c r="C9" s="8" t="s">
        <v>0</v>
      </c>
      <c r="D9" s="69">
        <v>5831860</v>
      </c>
      <c r="E9" s="69">
        <v>267158</v>
      </c>
      <c r="F9" s="69">
        <v>263564</v>
      </c>
      <c r="G9" s="69">
        <v>262318</v>
      </c>
      <c r="H9" s="69">
        <v>265652</v>
      </c>
      <c r="I9" s="69">
        <v>263903</v>
      </c>
      <c r="J9" s="69">
        <v>524497</v>
      </c>
      <c r="K9" s="69">
        <v>573895</v>
      </c>
      <c r="L9" s="69">
        <v>265590</v>
      </c>
      <c r="M9" s="69">
        <v>421250</v>
      </c>
      <c r="N9" s="69">
        <v>284872</v>
      </c>
      <c r="O9" s="69">
        <v>895433</v>
      </c>
      <c r="P9" s="69">
        <v>510003</v>
      </c>
      <c r="Q9" s="69">
        <v>1033725</v>
      </c>
      <c r="R9" s="18">
        <f t="shared" si="1"/>
        <v>5831860</v>
      </c>
      <c r="T9" s="79">
        <f t="shared" si="2"/>
        <v>0</v>
      </c>
    </row>
    <row r="10" spans="1:20" ht="21" customHeight="1">
      <c r="A10" s="475"/>
      <c r="B10" s="466"/>
      <c r="C10" s="10" t="s">
        <v>14</v>
      </c>
      <c r="D10" s="70" t="s">
        <v>270</v>
      </c>
      <c r="E10" s="70"/>
      <c r="F10" s="70">
        <v>4115</v>
      </c>
      <c r="G10" s="70">
        <v>20731</v>
      </c>
      <c r="H10" s="70">
        <v>107783</v>
      </c>
      <c r="I10" s="70">
        <v>12809</v>
      </c>
      <c r="J10" s="70">
        <v>12707</v>
      </c>
      <c r="K10" s="70">
        <v>-82026</v>
      </c>
      <c r="L10" s="70">
        <v>23758</v>
      </c>
      <c r="M10" s="70">
        <v>7070</v>
      </c>
      <c r="N10" s="70">
        <v>18296</v>
      </c>
      <c r="O10" s="70">
        <v>12618</v>
      </c>
      <c r="P10" s="70">
        <v>14941</v>
      </c>
      <c r="Q10" s="70">
        <v>5286657</v>
      </c>
      <c r="R10" s="23">
        <f t="shared" si="1"/>
        <v>5439459</v>
      </c>
      <c r="T10" s="79" t="e">
        <f t="shared" si="2"/>
        <v>#VALUE!</v>
      </c>
    </row>
    <row r="11" spans="1:20" ht="21" customHeight="1">
      <c r="A11" s="475"/>
      <c r="B11" s="466" t="s">
        <v>119</v>
      </c>
      <c r="C11" s="8" t="s">
        <v>0</v>
      </c>
      <c r="D11" s="69">
        <v>43070</v>
      </c>
      <c r="E11" s="69">
        <v>3590</v>
      </c>
      <c r="F11" s="69">
        <v>3590</v>
      </c>
      <c r="G11" s="69">
        <v>3589</v>
      </c>
      <c r="H11" s="69">
        <v>3589</v>
      </c>
      <c r="I11" s="69">
        <v>3589</v>
      </c>
      <c r="J11" s="69">
        <v>3589</v>
      </c>
      <c r="K11" s="69">
        <v>3589</v>
      </c>
      <c r="L11" s="69">
        <v>3589</v>
      </c>
      <c r="M11" s="69">
        <v>3589</v>
      </c>
      <c r="N11" s="69">
        <v>3589</v>
      </c>
      <c r="O11" s="69">
        <v>3589</v>
      </c>
      <c r="P11" s="69">
        <v>3589</v>
      </c>
      <c r="Q11" s="69">
        <v>0</v>
      </c>
      <c r="R11" s="18">
        <f t="shared" si="1"/>
        <v>43070</v>
      </c>
      <c r="T11" s="79">
        <f t="shared" si="2"/>
        <v>0</v>
      </c>
    </row>
    <row r="12" spans="1:20" ht="21" customHeight="1">
      <c r="A12" s="475"/>
      <c r="B12" s="466"/>
      <c r="C12" s="10" t="s">
        <v>14</v>
      </c>
      <c r="D12" s="70" t="s">
        <v>270</v>
      </c>
      <c r="E12" s="70"/>
      <c r="F12" s="70"/>
      <c r="G12" s="70"/>
      <c r="H12" s="70">
        <v>7014</v>
      </c>
      <c r="I12" s="70">
        <v>7013</v>
      </c>
      <c r="J12" s="70"/>
      <c r="K12" s="70">
        <v>7013</v>
      </c>
      <c r="L12" s="70"/>
      <c r="M12" s="70">
        <v>6655</v>
      </c>
      <c r="N12" s="70"/>
      <c r="O12" s="70">
        <v>3327</v>
      </c>
      <c r="P12" s="70">
        <v>6655</v>
      </c>
      <c r="Q12" s="70">
        <v>3327</v>
      </c>
      <c r="R12" s="23">
        <f t="shared" si="1"/>
        <v>41004</v>
      </c>
      <c r="T12" s="79" t="e">
        <f t="shared" si="2"/>
        <v>#VALUE!</v>
      </c>
    </row>
    <row r="13" spans="1:20" ht="21" customHeight="1">
      <c r="A13" s="475"/>
      <c r="B13" s="466" t="s">
        <v>246</v>
      </c>
      <c r="C13" s="8" t="s">
        <v>0</v>
      </c>
      <c r="D13" s="69">
        <v>433688</v>
      </c>
      <c r="E13" s="69">
        <v>30930</v>
      </c>
      <c r="F13" s="69">
        <v>28944</v>
      </c>
      <c r="G13" s="69">
        <v>37940</v>
      </c>
      <c r="H13" s="69">
        <v>38546</v>
      </c>
      <c r="I13" s="69">
        <v>31606</v>
      </c>
      <c r="J13" s="69">
        <v>38867</v>
      </c>
      <c r="K13" s="69">
        <v>37074</v>
      </c>
      <c r="L13" s="69">
        <v>32890</v>
      </c>
      <c r="M13" s="69">
        <v>33300</v>
      </c>
      <c r="N13" s="69">
        <v>26871</v>
      </c>
      <c r="O13" s="69">
        <v>37266</v>
      </c>
      <c r="P13" s="69">
        <v>59454</v>
      </c>
      <c r="Q13" s="69">
        <v>0</v>
      </c>
      <c r="R13" s="18">
        <f t="shared" si="1"/>
        <v>433688</v>
      </c>
      <c r="T13" s="79">
        <f t="shared" si="2"/>
        <v>0</v>
      </c>
    </row>
    <row r="14" spans="1:20" ht="21" customHeight="1">
      <c r="A14" s="475"/>
      <c r="B14" s="466"/>
      <c r="C14" s="10" t="s">
        <v>14</v>
      </c>
      <c r="D14" s="70" t="s">
        <v>270</v>
      </c>
      <c r="E14" s="70">
        <v>19312</v>
      </c>
      <c r="F14" s="70">
        <v>33408</v>
      </c>
      <c r="G14" s="70">
        <v>39801</v>
      </c>
      <c r="H14" s="70">
        <v>36129</v>
      </c>
      <c r="I14" s="70">
        <v>34190</v>
      </c>
      <c r="J14" s="70">
        <v>31428</v>
      </c>
      <c r="K14" s="70">
        <v>35771</v>
      </c>
      <c r="L14" s="70">
        <v>35535</v>
      </c>
      <c r="M14" s="70">
        <v>34962</v>
      </c>
      <c r="N14" s="70">
        <v>24445</v>
      </c>
      <c r="O14" s="70">
        <v>35640</v>
      </c>
      <c r="P14" s="70">
        <v>55577</v>
      </c>
      <c r="Q14" s="70">
        <v>14681</v>
      </c>
      <c r="R14" s="23">
        <f t="shared" si="1"/>
        <v>430879</v>
      </c>
      <c r="T14" s="79" t="e">
        <f t="shared" si="2"/>
        <v>#VALUE!</v>
      </c>
    </row>
    <row r="15" spans="1:20" ht="21" customHeight="1">
      <c r="A15" s="473"/>
      <c r="B15" s="466" t="s">
        <v>143</v>
      </c>
      <c r="C15" s="8" t="s">
        <v>0</v>
      </c>
      <c r="D15" s="69">
        <v>14037</v>
      </c>
      <c r="E15" s="69">
        <v>1170</v>
      </c>
      <c r="F15" s="69">
        <v>1170</v>
      </c>
      <c r="G15" s="69">
        <v>1170</v>
      </c>
      <c r="H15" s="69">
        <v>1170</v>
      </c>
      <c r="I15" s="69">
        <v>1170</v>
      </c>
      <c r="J15" s="69">
        <v>1169</v>
      </c>
      <c r="K15" s="69">
        <v>1170</v>
      </c>
      <c r="L15" s="69">
        <v>1170</v>
      </c>
      <c r="M15" s="69">
        <v>1169</v>
      </c>
      <c r="N15" s="69">
        <v>1170</v>
      </c>
      <c r="O15" s="69">
        <v>1170</v>
      </c>
      <c r="P15" s="69">
        <v>1169</v>
      </c>
      <c r="Q15" s="69">
        <v>0</v>
      </c>
      <c r="R15" s="18">
        <f t="shared" si="1"/>
        <v>14037</v>
      </c>
      <c r="T15" s="79">
        <f t="shared" si="2"/>
        <v>0</v>
      </c>
    </row>
    <row r="16" spans="1:20" ht="21" customHeight="1">
      <c r="A16" s="473"/>
      <c r="B16" s="466"/>
      <c r="C16" s="10" t="s">
        <v>14</v>
      </c>
      <c r="D16" s="70" t="s">
        <v>270</v>
      </c>
      <c r="E16" s="70"/>
      <c r="F16" s="70"/>
      <c r="G16" s="70"/>
      <c r="H16" s="70">
        <v>356</v>
      </c>
      <c r="I16" s="70">
        <v>0</v>
      </c>
      <c r="J16" s="70"/>
      <c r="K16" s="70">
        <v>1893</v>
      </c>
      <c r="L16" s="70">
        <v>57</v>
      </c>
      <c r="M16" s="70">
        <v>11</v>
      </c>
      <c r="N16" s="70">
        <v>346</v>
      </c>
      <c r="O16" s="70"/>
      <c r="P16" s="70"/>
      <c r="Q16" s="70">
        <v>8857</v>
      </c>
      <c r="R16" s="23">
        <f t="shared" si="1"/>
        <v>11520</v>
      </c>
      <c r="T16" s="79" t="e">
        <f t="shared" si="2"/>
        <v>#VALUE!</v>
      </c>
    </row>
    <row r="17" spans="1:20" ht="21" customHeight="1">
      <c r="A17" s="475"/>
      <c r="B17" s="466" t="s">
        <v>71</v>
      </c>
      <c r="C17" s="8" t="s">
        <v>0</v>
      </c>
      <c r="D17" s="69">
        <v>113976</v>
      </c>
      <c r="E17" s="69">
        <v>12664</v>
      </c>
      <c r="F17" s="69">
        <v>12664</v>
      </c>
      <c r="G17" s="69">
        <v>12664</v>
      </c>
      <c r="H17" s="69">
        <v>12664</v>
      </c>
      <c r="I17" s="69">
        <v>12664</v>
      </c>
      <c r="J17" s="69">
        <v>12664</v>
      </c>
      <c r="K17" s="69">
        <v>12664</v>
      </c>
      <c r="L17" s="69">
        <v>12664</v>
      </c>
      <c r="M17" s="69">
        <v>12664</v>
      </c>
      <c r="N17" s="69">
        <v>0</v>
      </c>
      <c r="O17" s="69">
        <v>0</v>
      </c>
      <c r="P17" s="69">
        <v>0</v>
      </c>
      <c r="Q17" s="69">
        <v>0</v>
      </c>
      <c r="R17" s="18">
        <f t="shared" si="1"/>
        <v>113976</v>
      </c>
      <c r="T17" s="79">
        <f t="shared" si="2"/>
        <v>0</v>
      </c>
    </row>
    <row r="18" spans="1:20" ht="21" customHeight="1">
      <c r="A18" s="475"/>
      <c r="B18" s="466"/>
      <c r="C18" s="10" t="s">
        <v>14</v>
      </c>
      <c r="D18" s="70" t="s">
        <v>270</v>
      </c>
      <c r="E18" s="70"/>
      <c r="F18" s="70">
        <v>300</v>
      </c>
      <c r="G18" s="70">
        <v>718</v>
      </c>
      <c r="H18" s="70">
        <v>2208</v>
      </c>
      <c r="I18" s="70">
        <v>8882</v>
      </c>
      <c r="J18" s="70">
        <v>3570</v>
      </c>
      <c r="K18" s="70">
        <v>12816</v>
      </c>
      <c r="L18" s="70">
        <v>16855</v>
      </c>
      <c r="M18" s="70">
        <v>5444</v>
      </c>
      <c r="N18" s="70">
        <v>20615</v>
      </c>
      <c r="O18" s="70">
        <v>5594</v>
      </c>
      <c r="P18" s="70">
        <v>13399</v>
      </c>
      <c r="Q18" s="70">
        <v>18602</v>
      </c>
      <c r="R18" s="23">
        <f t="shared" si="1"/>
        <v>109003</v>
      </c>
      <c r="T18" s="79" t="e">
        <f t="shared" si="2"/>
        <v>#VALUE!</v>
      </c>
    </row>
    <row r="19" spans="1:20" ht="21" customHeight="1">
      <c r="A19" s="475"/>
      <c r="B19" s="466" t="s">
        <v>88</v>
      </c>
      <c r="C19" s="8" t="s">
        <v>0</v>
      </c>
      <c r="D19" s="69">
        <v>1368</v>
      </c>
      <c r="E19" s="69">
        <v>0</v>
      </c>
      <c r="F19" s="69">
        <v>0</v>
      </c>
      <c r="G19" s="69">
        <v>59</v>
      </c>
      <c r="H19" s="69">
        <v>52</v>
      </c>
      <c r="I19" s="69">
        <v>52</v>
      </c>
      <c r="J19" s="69">
        <v>231</v>
      </c>
      <c r="K19" s="69">
        <v>283</v>
      </c>
      <c r="L19" s="69">
        <v>102</v>
      </c>
      <c r="M19" s="69">
        <v>77</v>
      </c>
      <c r="N19" s="69">
        <v>103</v>
      </c>
      <c r="O19" s="69">
        <v>332</v>
      </c>
      <c r="P19" s="69">
        <v>77</v>
      </c>
      <c r="Q19" s="69">
        <v>0</v>
      </c>
      <c r="R19" s="18">
        <f t="shared" si="1"/>
        <v>1368</v>
      </c>
      <c r="T19" s="79">
        <f t="shared" si="2"/>
        <v>0</v>
      </c>
    </row>
    <row r="20" spans="1:20" ht="21" customHeight="1">
      <c r="A20" s="472"/>
      <c r="B20" s="466"/>
      <c r="C20" s="10" t="s">
        <v>14</v>
      </c>
      <c r="D20" s="70" t="s">
        <v>270</v>
      </c>
      <c r="E20" s="70"/>
      <c r="F20" s="70"/>
      <c r="G20" s="70"/>
      <c r="H20" s="70">
        <v>82</v>
      </c>
      <c r="I20" s="70">
        <v>73</v>
      </c>
      <c r="J20" s="70">
        <v>153</v>
      </c>
      <c r="K20" s="70">
        <v>130</v>
      </c>
      <c r="L20" s="70">
        <v>210</v>
      </c>
      <c r="M20" s="70">
        <v>73</v>
      </c>
      <c r="N20" s="70">
        <v>103</v>
      </c>
      <c r="O20" s="70">
        <v>75</v>
      </c>
      <c r="P20" s="70">
        <v>295</v>
      </c>
      <c r="Q20" s="70">
        <v>13</v>
      </c>
      <c r="R20" s="23">
        <f t="shared" si="1"/>
        <v>1207</v>
      </c>
      <c r="T20" s="79" t="e">
        <f t="shared" si="2"/>
        <v>#VALUE!</v>
      </c>
    </row>
    <row r="21" spans="1:20" ht="21" customHeight="1">
      <c r="A21" s="467" t="s">
        <v>245</v>
      </c>
      <c r="B21" s="468"/>
      <c r="C21" s="8" t="s">
        <v>0</v>
      </c>
      <c r="D21" s="18">
        <f>SUM(D23)</f>
        <v>3489</v>
      </c>
      <c r="E21" s="18">
        <f aca="true" t="shared" si="3" ref="E21:Q22">SUM(E23)</f>
        <v>1088</v>
      </c>
      <c r="F21" s="18">
        <f t="shared" si="3"/>
        <v>331</v>
      </c>
      <c r="G21" s="18">
        <f t="shared" si="3"/>
        <v>361</v>
      </c>
      <c r="H21" s="18">
        <f t="shared" si="3"/>
        <v>432</v>
      </c>
      <c r="I21" s="18">
        <f t="shared" si="3"/>
        <v>31</v>
      </c>
      <c r="J21" s="18">
        <f t="shared" si="3"/>
        <v>31</v>
      </c>
      <c r="K21" s="18">
        <f t="shared" si="3"/>
        <v>432</v>
      </c>
      <c r="L21" s="18">
        <f t="shared" si="3"/>
        <v>31</v>
      </c>
      <c r="M21" s="18">
        <f t="shared" si="3"/>
        <v>31</v>
      </c>
      <c r="N21" s="18">
        <f t="shared" si="3"/>
        <v>659</v>
      </c>
      <c r="O21" s="18">
        <f t="shared" si="3"/>
        <v>31</v>
      </c>
      <c r="P21" s="18">
        <f t="shared" si="3"/>
        <v>31</v>
      </c>
      <c r="Q21" s="18">
        <f t="shared" si="3"/>
        <v>0</v>
      </c>
      <c r="R21" s="18">
        <f t="shared" si="1"/>
        <v>3489</v>
      </c>
      <c r="T21" s="79">
        <f t="shared" si="2"/>
        <v>0</v>
      </c>
    </row>
    <row r="22" spans="1:20" ht="21" customHeight="1">
      <c r="A22" s="469"/>
      <c r="B22" s="468"/>
      <c r="C22" s="10" t="s">
        <v>14</v>
      </c>
      <c r="D22" s="23" t="s">
        <v>270</v>
      </c>
      <c r="E22" s="23">
        <f t="shared" si="3"/>
        <v>0</v>
      </c>
      <c r="F22" s="65">
        <f t="shared" si="3"/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70</v>
      </c>
      <c r="K22" s="65">
        <f t="shared" si="3"/>
        <v>125</v>
      </c>
      <c r="L22" s="65">
        <f t="shared" si="3"/>
        <v>29</v>
      </c>
      <c r="M22" s="65">
        <f t="shared" si="3"/>
        <v>287</v>
      </c>
      <c r="N22" s="65">
        <f t="shared" si="3"/>
        <v>262</v>
      </c>
      <c r="O22" s="65">
        <f t="shared" si="3"/>
        <v>40</v>
      </c>
      <c r="P22" s="65">
        <f t="shared" si="3"/>
        <v>64</v>
      </c>
      <c r="Q22" s="23">
        <f t="shared" si="3"/>
        <v>156</v>
      </c>
      <c r="R22" s="23">
        <f t="shared" si="1"/>
        <v>1033</v>
      </c>
      <c r="T22" s="79" t="e">
        <f t="shared" si="2"/>
        <v>#VALUE!</v>
      </c>
    </row>
    <row r="23" spans="1:20" ht="21" customHeight="1">
      <c r="A23" s="464"/>
      <c r="B23" s="466" t="s">
        <v>247</v>
      </c>
      <c r="C23" s="8" t="s">
        <v>0</v>
      </c>
      <c r="D23" s="69">
        <v>3489</v>
      </c>
      <c r="E23" s="69">
        <v>1088</v>
      </c>
      <c r="F23" s="69">
        <v>331</v>
      </c>
      <c r="G23" s="69">
        <v>361</v>
      </c>
      <c r="H23" s="69">
        <v>432</v>
      </c>
      <c r="I23" s="69">
        <v>31</v>
      </c>
      <c r="J23" s="69">
        <v>31</v>
      </c>
      <c r="K23" s="69">
        <v>432</v>
      </c>
      <c r="L23" s="69">
        <v>31</v>
      </c>
      <c r="M23" s="69">
        <v>31</v>
      </c>
      <c r="N23" s="69">
        <v>659</v>
      </c>
      <c r="O23" s="69">
        <v>31</v>
      </c>
      <c r="P23" s="69">
        <v>31</v>
      </c>
      <c r="Q23" s="69">
        <v>0</v>
      </c>
      <c r="R23" s="18">
        <f t="shared" si="1"/>
        <v>3489</v>
      </c>
      <c r="T23" s="79">
        <f t="shared" si="2"/>
        <v>0</v>
      </c>
    </row>
    <row r="24" spans="1:20" ht="21" customHeight="1">
      <c r="A24" s="465"/>
      <c r="B24" s="466"/>
      <c r="C24" s="10" t="s">
        <v>14</v>
      </c>
      <c r="D24" s="70" t="s">
        <v>270</v>
      </c>
      <c r="E24" s="70"/>
      <c r="F24" s="70"/>
      <c r="G24" s="70"/>
      <c r="H24" s="70"/>
      <c r="I24" s="70">
        <v>0</v>
      </c>
      <c r="J24" s="70">
        <v>70</v>
      </c>
      <c r="K24" s="70">
        <v>125</v>
      </c>
      <c r="L24" s="70">
        <v>29</v>
      </c>
      <c r="M24" s="70">
        <v>287</v>
      </c>
      <c r="N24" s="70">
        <v>262</v>
      </c>
      <c r="O24" s="70">
        <v>40</v>
      </c>
      <c r="P24" s="70">
        <v>64</v>
      </c>
      <c r="Q24" s="70">
        <v>156</v>
      </c>
      <c r="R24" s="23">
        <f t="shared" si="1"/>
        <v>1033</v>
      </c>
      <c r="T24" s="79" t="e">
        <f t="shared" si="2"/>
        <v>#VALUE!</v>
      </c>
    </row>
    <row r="25" spans="1:20" ht="21" customHeight="1">
      <c r="A25" s="454" t="s">
        <v>28</v>
      </c>
      <c r="B25" s="455"/>
      <c r="C25" s="8" t="s">
        <v>0</v>
      </c>
      <c r="D25" s="18">
        <f>SUM(D5,D21)</f>
        <v>10347742</v>
      </c>
      <c r="E25" s="18">
        <f aca="true" t="shared" si="4" ref="E25:Q26">SUM(E5,E21)</f>
        <v>711248</v>
      </c>
      <c r="F25" s="18">
        <f t="shared" si="4"/>
        <v>430885</v>
      </c>
      <c r="G25" s="18">
        <f t="shared" si="4"/>
        <v>496999</v>
      </c>
      <c r="H25" s="18">
        <f t="shared" si="4"/>
        <v>599217</v>
      </c>
      <c r="I25" s="18">
        <f t="shared" si="4"/>
        <v>593583</v>
      </c>
      <c r="J25" s="18">
        <f t="shared" si="4"/>
        <v>852039</v>
      </c>
      <c r="K25" s="18">
        <f t="shared" si="4"/>
        <v>916195</v>
      </c>
      <c r="L25" s="18">
        <f t="shared" si="4"/>
        <v>538512</v>
      </c>
      <c r="M25" s="18">
        <f t="shared" si="4"/>
        <v>797413</v>
      </c>
      <c r="N25" s="18">
        <f t="shared" si="4"/>
        <v>608567</v>
      </c>
      <c r="O25" s="18">
        <f t="shared" si="4"/>
        <v>1249717</v>
      </c>
      <c r="P25" s="18">
        <f t="shared" si="4"/>
        <v>984213</v>
      </c>
      <c r="Q25" s="18">
        <f t="shared" si="4"/>
        <v>1569154</v>
      </c>
      <c r="R25" s="18">
        <f t="shared" si="1"/>
        <v>10347742</v>
      </c>
      <c r="T25" s="79">
        <f t="shared" si="2"/>
        <v>0</v>
      </c>
    </row>
    <row r="26" spans="1:20" ht="21" customHeight="1">
      <c r="A26" s="456"/>
      <c r="B26" s="457"/>
      <c r="C26" s="12" t="s">
        <v>14</v>
      </c>
      <c r="D26" s="25" t="s">
        <v>270</v>
      </c>
      <c r="E26" s="25">
        <f t="shared" si="4"/>
        <v>21773</v>
      </c>
      <c r="F26" s="25">
        <f t="shared" si="4"/>
        <v>138703</v>
      </c>
      <c r="G26" s="25">
        <f t="shared" si="4"/>
        <v>233893</v>
      </c>
      <c r="H26" s="25">
        <f t="shared" si="4"/>
        <v>307395</v>
      </c>
      <c r="I26" s="25">
        <f t="shared" si="4"/>
        <v>317062</v>
      </c>
      <c r="J26" s="25">
        <f t="shared" si="4"/>
        <v>219425</v>
      </c>
      <c r="K26" s="25">
        <f t="shared" si="4"/>
        <v>356076</v>
      </c>
      <c r="L26" s="25">
        <f t="shared" si="4"/>
        <v>391184</v>
      </c>
      <c r="M26" s="25">
        <f t="shared" si="4"/>
        <v>342295</v>
      </c>
      <c r="N26" s="25">
        <f t="shared" si="4"/>
        <v>285441</v>
      </c>
      <c r="O26" s="25">
        <f t="shared" si="4"/>
        <v>254433</v>
      </c>
      <c r="P26" s="25">
        <f t="shared" si="4"/>
        <v>448661</v>
      </c>
      <c r="Q26" s="25">
        <f t="shared" si="4"/>
        <v>6250452</v>
      </c>
      <c r="R26" s="25">
        <f t="shared" si="1"/>
        <v>9566793</v>
      </c>
      <c r="T26" s="79" t="e">
        <f t="shared" si="2"/>
        <v>#VALUE!</v>
      </c>
    </row>
    <row r="27" spans="1:18" ht="13.5">
      <c r="A27" s="306" t="s">
        <v>16</v>
      </c>
      <c r="B27" s="307"/>
      <c r="C27" s="312" t="s">
        <v>406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4"/>
    </row>
    <row r="28" spans="1:18" ht="13.5">
      <c r="A28" s="308"/>
      <c r="B28" s="309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7"/>
    </row>
    <row r="29" spans="1:18" ht="13.5">
      <c r="A29" s="308"/>
      <c r="B29" s="309"/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7"/>
    </row>
    <row r="30" spans="1:18" ht="13.5">
      <c r="A30" s="308"/>
      <c r="B30" s="309"/>
      <c r="C30" s="315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7"/>
    </row>
    <row r="31" spans="1:18" ht="13.5">
      <c r="A31" s="308"/>
      <c r="B31" s="309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</row>
    <row r="32" spans="1:18" ht="13.5">
      <c r="A32" s="308"/>
      <c r="B32" s="309"/>
      <c r="C32" s="321" t="s">
        <v>407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spans="1:18" ht="13.5">
      <c r="A33" s="308"/>
      <c r="B33" s="309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3.5">
      <c r="A34" s="308"/>
      <c r="B34" s="309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ht="13.5">
      <c r="A35" s="308"/>
      <c r="B35" s="309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  <row r="36" spans="1:18" ht="13.5">
      <c r="A36" s="310"/>
      <c r="B36" s="31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</row>
  </sheetData>
  <sheetProtection/>
  <mergeCells count="33">
    <mergeCell ref="R3:R4"/>
    <mergeCell ref="A2:B2"/>
    <mergeCell ref="Q2:R2"/>
    <mergeCell ref="A13:A14"/>
    <mergeCell ref="B13:B14"/>
    <mergeCell ref="A1:R1"/>
    <mergeCell ref="A3:B4"/>
    <mergeCell ref="C3:C4"/>
    <mergeCell ref="D3:D4"/>
    <mergeCell ref="E3:G3"/>
    <mergeCell ref="A5:B6"/>
    <mergeCell ref="A7:A8"/>
    <mergeCell ref="B7:B8"/>
    <mergeCell ref="A9:A10"/>
    <mergeCell ref="B9:B10"/>
    <mergeCell ref="A11:A12"/>
    <mergeCell ref="A25:B26"/>
    <mergeCell ref="H3:J3"/>
    <mergeCell ref="A27:B36"/>
    <mergeCell ref="C27:R31"/>
    <mergeCell ref="C32:R36"/>
    <mergeCell ref="A17:A18"/>
    <mergeCell ref="B17:B18"/>
    <mergeCell ref="K3:M3"/>
    <mergeCell ref="N3:Q3"/>
    <mergeCell ref="A21:B22"/>
    <mergeCell ref="A19:A20"/>
    <mergeCell ref="B19:B20"/>
    <mergeCell ref="B23:B24"/>
    <mergeCell ref="B11:B12"/>
    <mergeCell ref="A15:A16"/>
    <mergeCell ref="B15:B16"/>
    <mergeCell ref="A23:A24"/>
  </mergeCells>
  <dataValidations count="1">
    <dataValidation allowBlank="1" showInputMessage="1" showErrorMessage="1" imeMode="off" sqref="D5:R26"/>
  </dataValidations>
  <printOptions horizontalCentered="1"/>
  <pageMargins left="0.1968503937007874" right="0.1968503937007874" top="0.5905511811023623" bottom="0.3937007874015748" header="0" footer="0"/>
  <pageSetup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="72" zoomScaleNormal="85" zoomScaleSheetLayoutView="72" zoomScalePageLayoutView="0" workbookViewId="0" topLeftCell="A1">
      <selection activeCell="E6" sqref="E6"/>
    </sheetView>
  </sheetViews>
  <sheetFormatPr defaultColWidth="9.140625" defaultRowHeight="15"/>
  <cols>
    <col min="1" max="1" width="3.7109375" style="1" customWidth="1"/>
    <col min="2" max="2" width="22.0039062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322" t="s">
        <v>414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18" ht="21" customHeight="1">
      <c r="A2" s="551" t="s">
        <v>415</v>
      </c>
      <c r="B2" s="551"/>
      <c r="C2" s="42" t="s">
        <v>271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Q2" s="592" t="s">
        <v>13</v>
      </c>
      <c r="R2" s="592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20" ht="21" customHeight="1">
      <c r="A6" s="467" t="s">
        <v>248</v>
      </c>
      <c r="B6" s="468"/>
      <c r="C6" s="8" t="s">
        <v>0</v>
      </c>
      <c r="D6" s="18">
        <f>SUM(D8)</f>
        <v>1125804</v>
      </c>
      <c r="E6" s="18">
        <f aca="true" t="shared" si="0" ref="E6:Q7">SUM(E8)</f>
        <v>1135</v>
      </c>
      <c r="F6" s="18">
        <f t="shared" si="0"/>
        <v>127283</v>
      </c>
      <c r="G6" s="18">
        <f t="shared" si="0"/>
        <v>16471</v>
      </c>
      <c r="H6" s="18">
        <f t="shared" si="0"/>
        <v>164870</v>
      </c>
      <c r="I6" s="18">
        <f t="shared" si="0"/>
        <v>6436</v>
      </c>
      <c r="J6" s="18">
        <f t="shared" si="0"/>
        <v>62434</v>
      </c>
      <c r="K6" s="18">
        <f t="shared" si="0"/>
        <v>170646</v>
      </c>
      <c r="L6" s="18">
        <f t="shared" si="0"/>
        <v>25558</v>
      </c>
      <c r="M6" s="18">
        <f t="shared" si="0"/>
        <v>4495</v>
      </c>
      <c r="N6" s="18">
        <f t="shared" si="0"/>
        <v>26118</v>
      </c>
      <c r="O6" s="18">
        <f t="shared" si="0"/>
        <v>4190</v>
      </c>
      <c r="P6" s="18">
        <f t="shared" si="0"/>
        <v>153700</v>
      </c>
      <c r="Q6" s="18">
        <f t="shared" si="0"/>
        <v>362468</v>
      </c>
      <c r="R6" s="18">
        <f aca="true" t="shared" si="1" ref="R6:R15">SUM(E6:Q6)</f>
        <v>1125804</v>
      </c>
      <c r="T6" s="79">
        <f aca="true" t="shared" si="2" ref="T6:T15">D6-R6</f>
        <v>0</v>
      </c>
    </row>
    <row r="7" spans="1:20" ht="21" customHeight="1">
      <c r="A7" s="469"/>
      <c r="B7" s="468"/>
      <c r="C7" s="10" t="s">
        <v>14</v>
      </c>
      <c r="D7" s="23" t="s">
        <v>270</v>
      </c>
      <c r="E7" s="23">
        <f t="shared" si="0"/>
        <v>0</v>
      </c>
      <c r="F7" s="23">
        <f t="shared" si="0"/>
        <v>1</v>
      </c>
      <c r="G7" s="23">
        <f t="shared" si="0"/>
        <v>0</v>
      </c>
      <c r="H7" s="23">
        <f t="shared" si="0"/>
        <v>67665</v>
      </c>
      <c r="I7" s="23">
        <f t="shared" si="0"/>
        <v>18420</v>
      </c>
      <c r="J7" s="23">
        <f t="shared" si="0"/>
        <v>195</v>
      </c>
      <c r="K7" s="23">
        <f t="shared" si="0"/>
        <v>1067</v>
      </c>
      <c r="L7" s="23">
        <f t="shared" si="0"/>
        <v>153918</v>
      </c>
      <c r="M7" s="23">
        <f t="shared" si="0"/>
        <v>1464</v>
      </c>
      <c r="N7" s="23">
        <f t="shared" si="0"/>
        <v>-40</v>
      </c>
      <c r="O7" s="23">
        <f t="shared" si="0"/>
        <v>26311</v>
      </c>
      <c r="P7" s="23">
        <f t="shared" si="0"/>
        <v>64558</v>
      </c>
      <c r="Q7" s="23">
        <f t="shared" si="0"/>
        <v>486785</v>
      </c>
      <c r="R7" s="23">
        <f t="shared" si="1"/>
        <v>820344</v>
      </c>
      <c r="T7" s="79" t="e">
        <f t="shared" si="2"/>
        <v>#VALUE!</v>
      </c>
    </row>
    <row r="8" spans="1:20" ht="21" customHeight="1">
      <c r="A8" s="464"/>
      <c r="B8" s="466" t="s">
        <v>198</v>
      </c>
      <c r="C8" s="8" t="s">
        <v>0</v>
      </c>
      <c r="D8" s="18">
        <v>1125804</v>
      </c>
      <c r="E8" s="18">
        <v>1135</v>
      </c>
      <c r="F8" s="18">
        <v>127283</v>
      </c>
      <c r="G8" s="18">
        <v>16471</v>
      </c>
      <c r="H8" s="18">
        <v>164870</v>
      </c>
      <c r="I8" s="18">
        <v>6436</v>
      </c>
      <c r="J8" s="18">
        <v>62434</v>
      </c>
      <c r="K8" s="18">
        <v>170646</v>
      </c>
      <c r="L8" s="18">
        <v>25558</v>
      </c>
      <c r="M8" s="18">
        <v>4495</v>
      </c>
      <c r="N8" s="18">
        <v>26118</v>
      </c>
      <c r="O8" s="18">
        <v>4190</v>
      </c>
      <c r="P8" s="18">
        <v>153700</v>
      </c>
      <c r="Q8" s="18">
        <v>362468</v>
      </c>
      <c r="R8" s="18">
        <f t="shared" si="1"/>
        <v>1125804</v>
      </c>
      <c r="T8" s="79">
        <f t="shared" si="2"/>
        <v>0</v>
      </c>
    </row>
    <row r="9" spans="1:20" ht="21" customHeight="1">
      <c r="A9" s="465"/>
      <c r="B9" s="466"/>
      <c r="C9" s="10" t="s">
        <v>14</v>
      </c>
      <c r="D9" s="23"/>
      <c r="E9" s="23"/>
      <c r="F9" s="23">
        <v>1</v>
      </c>
      <c r="G9" s="23"/>
      <c r="H9" s="23">
        <v>67665</v>
      </c>
      <c r="I9" s="23">
        <v>18420</v>
      </c>
      <c r="J9" s="23">
        <v>195</v>
      </c>
      <c r="K9" s="23">
        <v>1067</v>
      </c>
      <c r="L9" s="23">
        <v>153918</v>
      </c>
      <c r="M9" s="23">
        <v>1464</v>
      </c>
      <c r="N9" s="23">
        <v>-40</v>
      </c>
      <c r="O9" s="23">
        <v>26311</v>
      </c>
      <c r="P9" s="23">
        <v>64558</v>
      </c>
      <c r="Q9" s="23">
        <v>486785</v>
      </c>
      <c r="R9" s="23">
        <f t="shared" si="1"/>
        <v>820344</v>
      </c>
      <c r="T9" s="79">
        <f t="shared" si="2"/>
        <v>-820344</v>
      </c>
    </row>
    <row r="10" spans="1:20" ht="21" customHeight="1">
      <c r="A10" s="467" t="s">
        <v>249</v>
      </c>
      <c r="B10" s="468"/>
      <c r="C10" s="8" t="s">
        <v>0</v>
      </c>
      <c r="D10" s="18">
        <f>SUM(D12)</f>
        <v>15655</v>
      </c>
      <c r="E10" s="18">
        <f aca="true" t="shared" si="3" ref="E10:Q11">SUM(E12)</f>
        <v>1105</v>
      </c>
      <c r="F10" s="18">
        <f t="shared" si="3"/>
        <v>1105</v>
      </c>
      <c r="G10" s="18">
        <f t="shared" si="3"/>
        <v>2307</v>
      </c>
      <c r="H10" s="18">
        <f t="shared" si="3"/>
        <v>1104</v>
      </c>
      <c r="I10" s="18">
        <f t="shared" si="3"/>
        <v>1103</v>
      </c>
      <c r="J10" s="18">
        <f t="shared" si="3"/>
        <v>1104</v>
      </c>
      <c r="K10" s="18">
        <f t="shared" si="3"/>
        <v>1105</v>
      </c>
      <c r="L10" s="18">
        <f t="shared" si="3"/>
        <v>1104</v>
      </c>
      <c r="M10" s="18">
        <f t="shared" si="3"/>
        <v>2306</v>
      </c>
      <c r="N10" s="18">
        <f t="shared" si="3"/>
        <v>1105</v>
      </c>
      <c r="O10" s="18">
        <f t="shared" si="3"/>
        <v>1103</v>
      </c>
      <c r="P10" s="18">
        <f t="shared" si="3"/>
        <v>1104</v>
      </c>
      <c r="Q10" s="18">
        <f t="shared" si="3"/>
        <v>0</v>
      </c>
      <c r="R10" s="18">
        <f t="shared" si="1"/>
        <v>15655</v>
      </c>
      <c r="T10" s="79">
        <f t="shared" si="2"/>
        <v>0</v>
      </c>
    </row>
    <row r="11" spans="1:20" ht="21" customHeight="1">
      <c r="A11" s="469"/>
      <c r="B11" s="468"/>
      <c r="C11" s="10" t="s">
        <v>14</v>
      </c>
      <c r="D11" s="23" t="s">
        <v>270</v>
      </c>
      <c r="E11" s="23">
        <f t="shared" si="3"/>
        <v>0</v>
      </c>
      <c r="F11" s="23">
        <f t="shared" si="3"/>
        <v>360</v>
      </c>
      <c r="G11" s="23">
        <f t="shared" si="3"/>
        <v>0</v>
      </c>
      <c r="H11" s="23">
        <f t="shared" si="3"/>
        <v>834</v>
      </c>
      <c r="I11" s="23">
        <f t="shared" si="3"/>
        <v>543</v>
      </c>
      <c r="J11" s="23">
        <f t="shared" si="3"/>
        <v>408</v>
      </c>
      <c r="K11" s="23">
        <f t="shared" si="3"/>
        <v>2721</v>
      </c>
      <c r="L11" s="23">
        <f t="shared" si="3"/>
        <v>629</v>
      </c>
      <c r="M11" s="23">
        <f t="shared" si="3"/>
        <v>2723</v>
      </c>
      <c r="N11" s="23">
        <f t="shared" si="3"/>
        <v>618</v>
      </c>
      <c r="O11" s="23">
        <f t="shared" si="3"/>
        <v>556</v>
      </c>
      <c r="P11" s="23">
        <f t="shared" si="3"/>
        <v>2150</v>
      </c>
      <c r="Q11" s="23">
        <f t="shared" si="3"/>
        <v>400</v>
      </c>
      <c r="R11" s="23">
        <f t="shared" si="1"/>
        <v>11942</v>
      </c>
      <c r="T11" s="79" t="e">
        <f t="shared" si="2"/>
        <v>#VALUE!</v>
      </c>
    </row>
    <row r="12" spans="1:20" ht="21" customHeight="1">
      <c r="A12" s="464"/>
      <c r="B12" s="466" t="s">
        <v>27</v>
      </c>
      <c r="C12" s="8" t="s">
        <v>0</v>
      </c>
      <c r="D12" s="18">
        <v>15655</v>
      </c>
      <c r="E12" s="18">
        <v>1105</v>
      </c>
      <c r="F12" s="18">
        <v>1105</v>
      </c>
      <c r="G12" s="18">
        <v>2307</v>
      </c>
      <c r="H12" s="18">
        <v>1104</v>
      </c>
      <c r="I12" s="18">
        <v>1103</v>
      </c>
      <c r="J12" s="18">
        <v>1104</v>
      </c>
      <c r="K12" s="18">
        <v>1105</v>
      </c>
      <c r="L12" s="18">
        <v>1104</v>
      </c>
      <c r="M12" s="18">
        <v>2306</v>
      </c>
      <c r="N12" s="18">
        <v>1105</v>
      </c>
      <c r="O12" s="18">
        <v>1103</v>
      </c>
      <c r="P12" s="18">
        <v>1104</v>
      </c>
      <c r="Q12" s="18"/>
      <c r="R12" s="18">
        <f t="shared" si="1"/>
        <v>15655</v>
      </c>
      <c r="T12" s="79">
        <f t="shared" si="2"/>
        <v>0</v>
      </c>
    </row>
    <row r="13" spans="1:20" ht="21" customHeight="1">
      <c r="A13" s="465"/>
      <c r="B13" s="466"/>
      <c r="C13" s="10" t="s">
        <v>14</v>
      </c>
      <c r="D13" s="23"/>
      <c r="E13" s="23"/>
      <c r="F13" s="23">
        <v>360</v>
      </c>
      <c r="G13" s="23"/>
      <c r="H13" s="23">
        <v>834</v>
      </c>
      <c r="I13" s="23">
        <v>543</v>
      </c>
      <c r="J13" s="23">
        <v>408</v>
      </c>
      <c r="K13" s="23">
        <v>2721</v>
      </c>
      <c r="L13" s="23">
        <v>629</v>
      </c>
      <c r="M13" s="23">
        <v>2723</v>
      </c>
      <c r="N13" s="23">
        <v>618</v>
      </c>
      <c r="O13" s="23">
        <v>556</v>
      </c>
      <c r="P13" s="23">
        <v>2150</v>
      </c>
      <c r="Q13" s="23">
        <v>400</v>
      </c>
      <c r="R13" s="23">
        <f t="shared" si="1"/>
        <v>11942</v>
      </c>
      <c r="T13" s="79">
        <f t="shared" si="2"/>
        <v>-11942</v>
      </c>
    </row>
    <row r="14" spans="1:20" ht="21" customHeight="1">
      <c r="A14" s="454" t="s">
        <v>28</v>
      </c>
      <c r="B14" s="455"/>
      <c r="C14" s="8" t="s">
        <v>0</v>
      </c>
      <c r="D14" s="18">
        <f>SUM(D6,D10)</f>
        <v>1141459</v>
      </c>
      <c r="E14" s="18">
        <f aca="true" t="shared" si="4" ref="E14:Q15">SUM(E6,E10)</f>
        <v>2240</v>
      </c>
      <c r="F14" s="18">
        <f t="shared" si="4"/>
        <v>128388</v>
      </c>
      <c r="G14" s="18">
        <f t="shared" si="4"/>
        <v>18778</v>
      </c>
      <c r="H14" s="18">
        <f t="shared" si="4"/>
        <v>165974</v>
      </c>
      <c r="I14" s="18">
        <f t="shared" si="4"/>
        <v>7539</v>
      </c>
      <c r="J14" s="18">
        <f t="shared" si="4"/>
        <v>63538</v>
      </c>
      <c r="K14" s="18">
        <f t="shared" si="4"/>
        <v>171751</v>
      </c>
      <c r="L14" s="18">
        <f t="shared" si="4"/>
        <v>26662</v>
      </c>
      <c r="M14" s="18">
        <f t="shared" si="4"/>
        <v>6801</v>
      </c>
      <c r="N14" s="18">
        <f t="shared" si="4"/>
        <v>27223</v>
      </c>
      <c r="O14" s="18">
        <f t="shared" si="4"/>
        <v>5293</v>
      </c>
      <c r="P14" s="18">
        <f t="shared" si="4"/>
        <v>154804</v>
      </c>
      <c r="Q14" s="18">
        <f t="shared" si="4"/>
        <v>362468</v>
      </c>
      <c r="R14" s="18">
        <f t="shared" si="1"/>
        <v>1141459</v>
      </c>
      <c r="T14" s="79">
        <f t="shared" si="2"/>
        <v>0</v>
      </c>
    </row>
    <row r="15" spans="1:20" ht="21" customHeight="1">
      <c r="A15" s="456"/>
      <c r="B15" s="457"/>
      <c r="C15" s="12" t="s">
        <v>14</v>
      </c>
      <c r="D15" s="25" t="s">
        <v>270</v>
      </c>
      <c r="E15" s="25">
        <f t="shared" si="4"/>
        <v>0</v>
      </c>
      <c r="F15" s="25">
        <f t="shared" si="4"/>
        <v>361</v>
      </c>
      <c r="G15" s="25">
        <f t="shared" si="4"/>
        <v>0</v>
      </c>
      <c r="H15" s="25">
        <f t="shared" si="4"/>
        <v>68499</v>
      </c>
      <c r="I15" s="25">
        <f t="shared" si="4"/>
        <v>18963</v>
      </c>
      <c r="J15" s="25">
        <f t="shared" si="4"/>
        <v>603</v>
      </c>
      <c r="K15" s="25">
        <f t="shared" si="4"/>
        <v>3788</v>
      </c>
      <c r="L15" s="25">
        <f t="shared" si="4"/>
        <v>154547</v>
      </c>
      <c r="M15" s="25">
        <f t="shared" si="4"/>
        <v>4187</v>
      </c>
      <c r="N15" s="25">
        <f t="shared" si="4"/>
        <v>578</v>
      </c>
      <c r="O15" s="25">
        <f t="shared" si="4"/>
        <v>26867</v>
      </c>
      <c r="P15" s="25">
        <f t="shared" si="4"/>
        <v>66708</v>
      </c>
      <c r="Q15" s="25">
        <f t="shared" si="4"/>
        <v>487185</v>
      </c>
      <c r="R15" s="25">
        <f t="shared" si="1"/>
        <v>832286</v>
      </c>
      <c r="T15" s="79" t="e">
        <f t="shared" si="2"/>
        <v>#VALUE!</v>
      </c>
    </row>
    <row r="16" spans="1:18" ht="13.5">
      <c r="A16" s="306" t="s">
        <v>16</v>
      </c>
      <c r="B16" s="307"/>
      <c r="C16" s="312" t="s">
        <v>406</v>
      </c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4"/>
    </row>
    <row r="17" spans="1:18" ht="13.5">
      <c r="A17" s="308"/>
      <c r="B17" s="309"/>
      <c r="C17" s="315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7"/>
    </row>
    <row r="18" spans="1:18" ht="13.5">
      <c r="A18" s="308"/>
      <c r="B18" s="309"/>
      <c r="C18" s="315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7"/>
    </row>
    <row r="19" spans="1:18" ht="13.5">
      <c r="A19" s="308"/>
      <c r="B19" s="309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7"/>
    </row>
    <row r="20" spans="1:18" ht="13.5">
      <c r="A20" s="308"/>
      <c r="B20" s="309"/>
      <c r="C20" s="318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20"/>
    </row>
    <row r="21" spans="1:18" ht="13.5">
      <c r="A21" s="308"/>
      <c r="B21" s="309"/>
      <c r="C21" s="321" t="s">
        <v>407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</row>
    <row r="22" spans="1:18" ht="13.5">
      <c r="A22" s="308"/>
      <c r="B22" s="309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</row>
    <row r="23" spans="1:18" ht="13.5">
      <c r="A23" s="308"/>
      <c r="B23" s="309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</row>
    <row r="24" spans="1:18" ht="13.5">
      <c r="A24" s="308"/>
      <c r="B24" s="309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18" ht="13.5">
      <c r="A25" s="310"/>
      <c r="B25" s="31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ht="30" customHeight="1">
      <c r="A26" s="1" t="s">
        <v>250</v>
      </c>
    </row>
  </sheetData>
  <sheetProtection/>
  <mergeCells count="34">
    <mergeCell ref="Q2:R2"/>
    <mergeCell ref="A2:B2"/>
    <mergeCell ref="A3:B5"/>
    <mergeCell ref="C3:C5"/>
    <mergeCell ref="D3:D5"/>
    <mergeCell ref="E3:G3"/>
    <mergeCell ref="I4:I5"/>
    <mergeCell ref="A1:R1"/>
    <mergeCell ref="P4:P5"/>
    <mergeCell ref="H3:J3"/>
    <mergeCell ref="K3:M3"/>
    <mergeCell ref="N3:Q3"/>
    <mergeCell ref="R3:R5"/>
    <mergeCell ref="E4:E5"/>
    <mergeCell ref="F4:F5"/>
    <mergeCell ref="G4:G5"/>
    <mergeCell ref="H4:H5"/>
    <mergeCell ref="B12:B13"/>
    <mergeCell ref="K4:K5"/>
    <mergeCell ref="L4:L5"/>
    <mergeCell ref="M4:M5"/>
    <mergeCell ref="N4:N5"/>
    <mergeCell ref="O4:O5"/>
    <mergeCell ref="J4:J5"/>
    <mergeCell ref="A14:B15"/>
    <mergeCell ref="A16:B25"/>
    <mergeCell ref="C16:R20"/>
    <mergeCell ref="C21:R25"/>
    <mergeCell ref="Q4:Q5"/>
    <mergeCell ref="A6:B7"/>
    <mergeCell ref="A8:A9"/>
    <mergeCell ref="B8:B9"/>
    <mergeCell ref="A10:B11"/>
    <mergeCell ref="A12:A13"/>
  </mergeCells>
  <dataValidations count="1">
    <dataValidation allowBlank="1" showInputMessage="1" showErrorMessage="1" imeMode="off" sqref="D6:R15"/>
  </dataValidations>
  <printOptions horizontalCentered="1"/>
  <pageMargins left="0.1968503937007874" right="0.1968503937007874" top="0.5905511811023623" bottom="0.3937007874015748" header="0" footer="0"/>
  <pageSetup fitToHeight="13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70" zoomScaleSheetLayoutView="70" zoomScalePageLayoutView="0" workbookViewId="0" topLeftCell="A1">
      <selection activeCell="F5" sqref="F5:R86"/>
    </sheetView>
  </sheetViews>
  <sheetFormatPr defaultColWidth="9.140625" defaultRowHeight="15"/>
  <cols>
    <col min="1" max="1" width="1.421875" style="1" customWidth="1"/>
    <col min="2" max="2" width="3.421875" style="1" customWidth="1"/>
    <col min="3" max="3" width="18.421875" style="1" customWidth="1"/>
    <col min="4" max="4" width="9.00390625" style="1" customWidth="1"/>
    <col min="5" max="5" width="10.57421875" style="1" customWidth="1"/>
    <col min="6" max="18" width="9.57421875" style="1" customWidth="1"/>
    <col min="19" max="19" width="10.57421875" style="1" customWidth="1"/>
    <col min="20" max="20" width="4.421875" style="1" customWidth="1"/>
    <col min="21" max="21" width="9.7109375" style="79" bestFit="1" customWidth="1"/>
    <col min="22" max="16384" width="9.00390625" style="1" customWidth="1"/>
  </cols>
  <sheetData>
    <row r="1" spans="1:19" ht="25.5">
      <c r="A1" s="435" t="s">
        <v>414</v>
      </c>
      <c r="B1" s="435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</row>
    <row r="2" spans="1:21" s="6" customFormat="1" ht="24.75" customHeight="1">
      <c r="A2" s="624" t="s">
        <v>415</v>
      </c>
      <c r="B2" s="624"/>
      <c r="C2" s="624"/>
      <c r="D2" s="35" t="s">
        <v>409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649" t="s">
        <v>13</v>
      </c>
      <c r="S2" s="649"/>
      <c r="U2" s="80"/>
    </row>
    <row r="3" spans="1:19" ht="12" customHeight="1">
      <c r="A3" s="462" t="s">
        <v>26</v>
      </c>
      <c r="B3" s="463"/>
      <c r="C3" s="470"/>
      <c r="D3" s="461" t="s">
        <v>22</v>
      </c>
      <c r="E3" s="458" t="s">
        <v>23</v>
      </c>
      <c r="F3" s="462" t="s">
        <v>17</v>
      </c>
      <c r="G3" s="463"/>
      <c r="H3" s="463"/>
      <c r="I3" s="462" t="s">
        <v>18</v>
      </c>
      <c r="J3" s="463"/>
      <c r="K3" s="463"/>
      <c r="L3" s="462" t="s">
        <v>19</v>
      </c>
      <c r="M3" s="463"/>
      <c r="N3" s="463"/>
      <c r="O3" s="462" t="s">
        <v>20</v>
      </c>
      <c r="P3" s="463"/>
      <c r="Q3" s="463"/>
      <c r="R3" s="463"/>
      <c r="S3" s="458" t="s">
        <v>21</v>
      </c>
    </row>
    <row r="4" spans="1:19" ht="12" customHeight="1">
      <c r="A4" s="462"/>
      <c r="B4" s="463"/>
      <c r="C4" s="470"/>
      <c r="D4" s="461"/>
      <c r="E4" s="459"/>
      <c r="F4" s="255" t="s">
        <v>1</v>
      </c>
      <c r="G4" s="255" t="s">
        <v>2</v>
      </c>
      <c r="H4" s="255" t="s">
        <v>3</v>
      </c>
      <c r="I4" s="255" t="s">
        <v>4</v>
      </c>
      <c r="J4" s="255" t="s">
        <v>5</v>
      </c>
      <c r="K4" s="255" t="s">
        <v>6</v>
      </c>
      <c r="L4" s="255" t="s">
        <v>7</v>
      </c>
      <c r="M4" s="255" t="s">
        <v>8</v>
      </c>
      <c r="N4" s="255" t="s">
        <v>9</v>
      </c>
      <c r="O4" s="255" t="s">
        <v>10</v>
      </c>
      <c r="P4" s="255" t="s">
        <v>11</v>
      </c>
      <c r="Q4" s="255" t="s">
        <v>12</v>
      </c>
      <c r="R4" s="256" t="s">
        <v>15</v>
      </c>
      <c r="S4" s="459"/>
    </row>
    <row r="5" spans="1:21" ht="21" customHeight="1">
      <c r="A5" s="467" t="s">
        <v>306</v>
      </c>
      <c r="B5" s="582"/>
      <c r="C5" s="468"/>
      <c r="D5" s="8" t="s">
        <v>0</v>
      </c>
      <c r="E5" s="13">
        <f aca="true" t="shared" si="0" ref="E5:R6">SUM(E7,E11,E15,E19,E25,E29,E33,E37,E41)</f>
        <v>1140356</v>
      </c>
      <c r="F5" s="13">
        <f t="shared" si="0"/>
        <v>7479</v>
      </c>
      <c r="G5" s="13">
        <f t="shared" si="0"/>
        <v>4108</v>
      </c>
      <c r="H5" s="13">
        <f t="shared" si="0"/>
        <v>6557</v>
      </c>
      <c r="I5" s="13">
        <f t="shared" si="0"/>
        <v>9884</v>
      </c>
      <c r="J5" s="13">
        <f t="shared" si="0"/>
        <v>12876</v>
      </c>
      <c r="K5" s="13">
        <f t="shared" si="0"/>
        <v>3503</v>
      </c>
      <c r="L5" s="13">
        <f t="shared" si="0"/>
        <v>8247</v>
      </c>
      <c r="M5" s="13">
        <f t="shared" si="0"/>
        <v>6280</v>
      </c>
      <c r="N5" s="13">
        <f t="shared" si="0"/>
        <v>15571</v>
      </c>
      <c r="O5" s="13">
        <f t="shared" si="0"/>
        <v>239909</v>
      </c>
      <c r="P5" s="13">
        <f t="shared" si="0"/>
        <v>493386</v>
      </c>
      <c r="Q5" s="13">
        <f t="shared" si="0"/>
        <v>109893</v>
      </c>
      <c r="R5" s="13">
        <f t="shared" si="0"/>
        <v>222663</v>
      </c>
      <c r="S5" s="13">
        <f aca="true" t="shared" si="1" ref="S5:S21">SUM(F5:R5)</f>
        <v>1140356</v>
      </c>
      <c r="U5" s="79">
        <f aca="true" t="shared" si="2" ref="U5:U18">E5-S5</f>
        <v>0</v>
      </c>
    </row>
    <row r="6" spans="1:21" ht="21" customHeight="1">
      <c r="A6" s="467"/>
      <c r="B6" s="582"/>
      <c r="C6" s="468"/>
      <c r="D6" s="213" t="s">
        <v>14</v>
      </c>
      <c r="E6" s="70" t="s">
        <v>336</v>
      </c>
      <c r="F6" s="23">
        <f t="shared" si="0"/>
        <v>0</v>
      </c>
      <c r="G6" s="23">
        <f t="shared" si="0"/>
        <v>0</v>
      </c>
      <c r="H6" s="23">
        <f t="shared" si="0"/>
        <v>847</v>
      </c>
      <c r="I6" s="23">
        <f t="shared" si="0"/>
        <v>6576</v>
      </c>
      <c r="J6" s="23">
        <f t="shared" si="0"/>
        <v>1119</v>
      </c>
      <c r="K6" s="23">
        <f t="shared" si="0"/>
        <v>1524</v>
      </c>
      <c r="L6" s="23">
        <f t="shared" si="0"/>
        <v>510</v>
      </c>
      <c r="M6" s="23">
        <f t="shared" si="0"/>
        <v>476</v>
      </c>
      <c r="N6" s="23">
        <f t="shared" si="0"/>
        <v>75214</v>
      </c>
      <c r="O6" s="23">
        <f t="shared" si="0"/>
        <v>3660</v>
      </c>
      <c r="P6" s="23">
        <f t="shared" si="0"/>
        <v>11618</v>
      </c>
      <c r="Q6" s="23">
        <f t="shared" si="0"/>
        <v>199366</v>
      </c>
      <c r="R6" s="23">
        <f t="shared" si="0"/>
        <v>265535</v>
      </c>
      <c r="S6" s="23">
        <f t="shared" si="1"/>
        <v>566445</v>
      </c>
      <c r="U6" s="79" t="e">
        <f t="shared" si="2"/>
        <v>#VALUE!</v>
      </c>
    </row>
    <row r="7" spans="1:21" ht="21" customHeight="1">
      <c r="A7" s="561"/>
      <c r="B7" s="563" t="s">
        <v>324</v>
      </c>
      <c r="C7" s="564"/>
      <c r="D7" s="8" t="s">
        <v>0</v>
      </c>
      <c r="E7" s="212">
        <f aca="true" t="shared" si="3" ref="E7:R8">E9</f>
        <v>11880</v>
      </c>
      <c r="F7" s="212">
        <f t="shared" si="3"/>
        <v>0</v>
      </c>
      <c r="G7" s="212">
        <f t="shared" si="3"/>
        <v>0</v>
      </c>
      <c r="H7" s="212">
        <f t="shared" si="3"/>
        <v>0</v>
      </c>
      <c r="I7" s="212">
        <f t="shared" si="3"/>
        <v>0</v>
      </c>
      <c r="J7" s="212">
        <f t="shared" si="3"/>
        <v>0</v>
      </c>
      <c r="K7" s="212">
        <f t="shared" si="3"/>
        <v>0</v>
      </c>
      <c r="L7" s="212">
        <f t="shared" si="3"/>
        <v>0</v>
      </c>
      <c r="M7" s="212">
        <f t="shared" si="3"/>
        <v>0</v>
      </c>
      <c r="N7" s="212">
        <f t="shared" si="3"/>
        <v>0</v>
      </c>
      <c r="O7" s="212">
        <f t="shared" si="3"/>
        <v>0</v>
      </c>
      <c r="P7" s="212">
        <f t="shared" si="3"/>
        <v>0</v>
      </c>
      <c r="Q7" s="212">
        <f t="shared" si="3"/>
        <v>11880</v>
      </c>
      <c r="R7" s="212">
        <f t="shared" si="3"/>
        <v>0</v>
      </c>
      <c r="S7" s="13">
        <f t="shared" si="1"/>
        <v>11880</v>
      </c>
      <c r="U7" s="79">
        <f t="shared" si="2"/>
        <v>0</v>
      </c>
    </row>
    <row r="8" spans="1:21" ht="21" customHeight="1">
      <c r="A8" s="562"/>
      <c r="B8" s="565"/>
      <c r="C8" s="566"/>
      <c r="D8" s="213" t="s">
        <v>14</v>
      </c>
      <c r="E8" s="70" t="s">
        <v>336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0">
        <f t="shared" si="3"/>
        <v>0</v>
      </c>
      <c r="O8" s="70">
        <f t="shared" si="3"/>
        <v>0</v>
      </c>
      <c r="P8" s="70">
        <f t="shared" si="3"/>
        <v>0</v>
      </c>
      <c r="Q8" s="70">
        <f t="shared" si="3"/>
        <v>11880</v>
      </c>
      <c r="R8" s="70">
        <f t="shared" si="3"/>
        <v>0</v>
      </c>
      <c r="S8" s="23">
        <f t="shared" si="1"/>
        <v>11880</v>
      </c>
      <c r="U8" s="79" t="e">
        <f t="shared" si="2"/>
        <v>#VALUE!</v>
      </c>
    </row>
    <row r="9" spans="1:21" ht="21" customHeight="1">
      <c r="A9" s="483"/>
      <c r="B9" s="560"/>
      <c r="C9" s="629" t="s">
        <v>399</v>
      </c>
      <c r="D9" s="8" t="s">
        <v>0</v>
      </c>
      <c r="E9" s="212">
        <v>11880</v>
      </c>
      <c r="F9" s="212">
        <v>0</v>
      </c>
      <c r="G9" s="212">
        <v>0</v>
      </c>
      <c r="H9" s="212"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11880</v>
      </c>
      <c r="R9" s="212">
        <v>0</v>
      </c>
      <c r="S9" s="13">
        <f t="shared" si="1"/>
        <v>11880</v>
      </c>
      <c r="U9" s="79">
        <f t="shared" si="2"/>
        <v>0</v>
      </c>
    </row>
    <row r="10" spans="1:21" ht="21" customHeight="1">
      <c r="A10" s="467"/>
      <c r="B10" s="457"/>
      <c r="C10" s="630"/>
      <c r="D10" s="213" t="s">
        <v>14</v>
      </c>
      <c r="E10" s="70" t="s">
        <v>336</v>
      </c>
      <c r="F10" s="23"/>
      <c r="G10" s="23"/>
      <c r="H10" s="23"/>
      <c r="I10" s="23"/>
      <c r="J10" s="23">
        <v>0</v>
      </c>
      <c r="K10" s="23"/>
      <c r="L10" s="23"/>
      <c r="M10" s="23"/>
      <c r="N10" s="23"/>
      <c r="O10" s="65"/>
      <c r="P10" s="65"/>
      <c r="Q10" s="23">
        <v>11880</v>
      </c>
      <c r="R10" s="23"/>
      <c r="S10" s="23">
        <f t="shared" si="1"/>
        <v>11880</v>
      </c>
      <c r="U10" s="79" t="e">
        <f t="shared" si="2"/>
        <v>#VALUE!</v>
      </c>
    </row>
    <row r="11" spans="1:21" ht="21" customHeight="1">
      <c r="A11" s="561"/>
      <c r="B11" s="563" t="s">
        <v>325</v>
      </c>
      <c r="C11" s="564"/>
      <c r="D11" s="8" t="s">
        <v>0</v>
      </c>
      <c r="E11" s="212">
        <f aca="true" t="shared" si="4" ref="E11:R12">E13</f>
        <v>10000</v>
      </c>
      <c r="F11" s="212">
        <f t="shared" si="4"/>
        <v>0</v>
      </c>
      <c r="G11" s="212">
        <f t="shared" si="4"/>
        <v>0</v>
      </c>
      <c r="H11" s="212">
        <f t="shared" si="4"/>
        <v>0</v>
      </c>
      <c r="I11" s="212">
        <f t="shared" si="4"/>
        <v>0</v>
      </c>
      <c r="J11" s="212">
        <f t="shared" si="4"/>
        <v>0</v>
      </c>
      <c r="K11" s="212">
        <f t="shared" si="4"/>
        <v>0</v>
      </c>
      <c r="L11" s="212">
        <f t="shared" si="4"/>
        <v>0</v>
      </c>
      <c r="M11" s="212">
        <f t="shared" si="4"/>
        <v>0</v>
      </c>
      <c r="N11" s="212">
        <f t="shared" si="4"/>
        <v>0</v>
      </c>
      <c r="O11" s="212">
        <f t="shared" si="4"/>
        <v>0</v>
      </c>
      <c r="P11" s="212">
        <f t="shared" si="4"/>
        <v>0</v>
      </c>
      <c r="Q11" s="212">
        <f t="shared" si="4"/>
        <v>10000</v>
      </c>
      <c r="R11" s="212">
        <f t="shared" si="4"/>
        <v>0</v>
      </c>
      <c r="S11" s="13">
        <f t="shared" si="1"/>
        <v>10000</v>
      </c>
      <c r="U11" s="79">
        <f t="shared" si="2"/>
        <v>0</v>
      </c>
    </row>
    <row r="12" spans="1:21" ht="21" customHeight="1">
      <c r="A12" s="562"/>
      <c r="B12" s="565"/>
      <c r="C12" s="566"/>
      <c r="D12" s="213" t="s">
        <v>14</v>
      </c>
      <c r="E12" s="70" t="s">
        <v>336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4"/>
        <v>0</v>
      </c>
      <c r="O12" s="70">
        <f t="shared" si="4"/>
        <v>0</v>
      </c>
      <c r="P12" s="70">
        <f t="shared" si="4"/>
        <v>0</v>
      </c>
      <c r="Q12" s="70">
        <f t="shared" si="4"/>
        <v>9345</v>
      </c>
      <c r="R12" s="70">
        <f t="shared" si="4"/>
        <v>0</v>
      </c>
      <c r="S12" s="23">
        <f t="shared" si="1"/>
        <v>9345</v>
      </c>
      <c r="U12" s="79" t="e">
        <f t="shared" si="2"/>
        <v>#VALUE!</v>
      </c>
    </row>
    <row r="13" spans="1:21" ht="21" customHeight="1">
      <c r="A13" s="483"/>
      <c r="B13" s="560"/>
      <c r="C13" s="629" t="s">
        <v>400</v>
      </c>
      <c r="D13" s="8" t="s">
        <v>0</v>
      </c>
      <c r="E13" s="212">
        <v>10000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0</v>
      </c>
      <c r="N13" s="212">
        <v>0</v>
      </c>
      <c r="O13" s="212">
        <v>0</v>
      </c>
      <c r="P13" s="212">
        <v>0</v>
      </c>
      <c r="Q13" s="212">
        <v>10000</v>
      </c>
      <c r="R13" s="212">
        <v>0</v>
      </c>
      <c r="S13" s="13">
        <f t="shared" si="1"/>
        <v>10000</v>
      </c>
      <c r="U13" s="79">
        <f t="shared" si="2"/>
        <v>0</v>
      </c>
    </row>
    <row r="14" spans="1:21" ht="21" customHeight="1">
      <c r="A14" s="467"/>
      <c r="B14" s="457"/>
      <c r="C14" s="630"/>
      <c r="D14" s="213" t="s">
        <v>14</v>
      </c>
      <c r="E14" s="70" t="s">
        <v>336</v>
      </c>
      <c r="F14" s="23"/>
      <c r="G14" s="23"/>
      <c r="H14" s="23"/>
      <c r="I14" s="23"/>
      <c r="J14" s="23">
        <v>0</v>
      </c>
      <c r="K14" s="23"/>
      <c r="L14" s="23"/>
      <c r="M14" s="23"/>
      <c r="N14" s="23"/>
      <c r="O14" s="65"/>
      <c r="P14" s="65"/>
      <c r="Q14" s="23">
        <v>9345</v>
      </c>
      <c r="R14" s="23"/>
      <c r="S14" s="23">
        <f t="shared" si="1"/>
        <v>9345</v>
      </c>
      <c r="U14" s="79" t="e">
        <f t="shared" si="2"/>
        <v>#VALUE!</v>
      </c>
    </row>
    <row r="15" spans="1:21" ht="21" customHeight="1">
      <c r="A15" s="561"/>
      <c r="B15" s="563" t="s">
        <v>307</v>
      </c>
      <c r="C15" s="564"/>
      <c r="D15" s="8" t="s">
        <v>0</v>
      </c>
      <c r="E15" s="212">
        <f aca="true" t="shared" si="5" ref="E15:R16">E17</f>
        <v>10587</v>
      </c>
      <c r="F15" s="212">
        <f t="shared" si="5"/>
        <v>0</v>
      </c>
      <c r="G15" s="212">
        <f t="shared" si="5"/>
        <v>0</v>
      </c>
      <c r="H15" s="212">
        <f t="shared" si="5"/>
        <v>73</v>
      </c>
      <c r="I15" s="212">
        <f t="shared" si="5"/>
        <v>0</v>
      </c>
      <c r="J15" s="212">
        <f t="shared" si="5"/>
        <v>73</v>
      </c>
      <c r="K15" s="212">
        <f t="shared" si="5"/>
        <v>0</v>
      </c>
      <c r="L15" s="212">
        <f t="shared" si="5"/>
        <v>72</v>
      </c>
      <c r="M15" s="212">
        <f t="shared" si="5"/>
        <v>0</v>
      </c>
      <c r="N15" s="212">
        <f t="shared" si="5"/>
        <v>369</v>
      </c>
      <c r="O15" s="212">
        <f t="shared" si="5"/>
        <v>0</v>
      </c>
      <c r="P15" s="212">
        <f t="shared" si="5"/>
        <v>0</v>
      </c>
      <c r="Q15" s="212">
        <f t="shared" si="5"/>
        <v>10000</v>
      </c>
      <c r="R15" s="212">
        <f t="shared" si="5"/>
        <v>0</v>
      </c>
      <c r="S15" s="13">
        <f t="shared" si="1"/>
        <v>10587</v>
      </c>
      <c r="U15" s="79">
        <f t="shared" si="2"/>
        <v>0</v>
      </c>
    </row>
    <row r="16" spans="1:21" ht="21" customHeight="1">
      <c r="A16" s="562"/>
      <c r="B16" s="565"/>
      <c r="C16" s="566"/>
      <c r="D16" s="213" t="s">
        <v>14</v>
      </c>
      <c r="E16" s="70" t="s">
        <v>336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5</v>
      </c>
      <c r="J16" s="70">
        <f t="shared" si="5"/>
        <v>28</v>
      </c>
      <c r="K16" s="70">
        <f t="shared" si="5"/>
        <v>0</v>
      </c>
      <c r="L16" s="70">
        <f t="shared" si="5"/>
        <v>24</v>
      </c>
      <c r="M16" s="70">
        <f t="shared" si="5"/>
        <v>0</v>
      </c>
      <c r="N16" s="70">
        <f t="shared" si="5"/>
        <v>0</v>
      </c>
      <c r="O16" s="70">
        <f t="shared" si="5"/>
        <v>29</v>
      </c>
      <c r="P16" s="70">
        <f t="shared" si="5"/>
        <v>0</v>
      </c>
      <c r="Q16" s="70">
        <f t="shared" si="5"/>
        <v>29</v>
      </c>
      <c r="R16" s="70">
        <f t="shared" si="5"/>
        <v>9985</v>
      </c>
      <c r="S16" s="23">
        <f t="shared" si="1"/>
        <v>10100</v>
      </c>
      <c r="U16" s="79" t="e">
        <f t="shared" si="2"/>
        <v>#VALUE!</v>
      </c>
    </row>
    <row r="17" spans="1:21" ht="21" customHeight="1">
      <c r="A17" s="483"/>
      <c r="B17" s="560"/>
      <c r="C17" s="629" t="s">
        <v>401</v>
      </c>
      <c r="D17" s="8" t="s">
        <v>0</v>
      </c>
      <c r="E17" s="212">
        <v>10587</v>
      </c>
      <c r="F17" s="212">
        <v>0</v>
      </c>
      <c r="G17" s="212">
        <v>0</v>
      </c>
      <c r="H17" s="212">
        <v>73</v>
      </c>
      <c r="I17" s="212">
        <v>0</v>
      </c>
      <c r="J17" s="212">
        <v>73</v>
      </c>
      <c r="K17" s="212">
        <v>0</v>
      </c>
      <c r="L17" s="212">
        <v>72</v>
      </c>
      <c r="M17" s="212">
        <v>0</v>
      </c>
      <c r="N17" s="212">
        <v>369</v>
      </c>
      <c r="O17" s="212">
        <v>0</v>
      </c>
      <c r="P17" s="212">
        <v>0</v>
      </c>
      <c r="Q17" s="212">
        <v>10000</v>
      </c>
      <c r="R17" s="212">
        <v>0</v>
      </c>
      <c r="S17" s="13">
        <f t="shared" si="1"/>
        <v>10587</v>
      </c>
      <c r="U17" s="79">
        <f t="shared" si="2"/>
        <v>0</v>
      </c>
    </row>
    <row r="18" spans="1:21" ht="21" customHeight="1">
      <c r="A18" s="467"/>
      <c r="B18" s="457"/>
      <c r="C18" s="630"/>
      <c r="D18" s="213" t="s">
        <v>14</v>
      </c>
      <c r="E18" s="70" t="s">
        <v>336</v>
      </c>
      <c r="F18" s="23"/>
      <c r="G18" s="23"/>
      <c r="H18" s="23"/>
      <c r="I18" s="23">
        <v>5</v>
      </c>
      <c r="J18" s="23">
        <v>28</v>
      </c>
      <c r="K18" s="23"/>
      <c r="L18" s="23">
        <v>24</v>
      </c>
      <c r="M18" s="23"/>
      <c r="N18" s="23"/>
      <c r="O18" s="65">
        <v>29</v>
      </c>
      <c r="P18" s="65"/>
      <c r="Q18" s="23">
        <v>29</v>
      </c>
      <c r="R18" s="23">
        <v>9985</v>
      </c>
      <c r="S18" s="23">
        <f t="shared" si="1"/>
        <v>10100</v>
      </c>
      <c r="U18" s="79" t="e">
        <f t="shared" si="2"/>
        <v>#VALUE!</v>
      </c>
    </row>
    <row r="19" spans="1:19" ht="21" customHeight="1">
      <c r="A19" s="262"/>
      <c r="B19" s="678" t="s">
        <v>345</v>
      </c>
      <c r="C19" s="679"/>
      <c r="D19" s="225" t="s">
        <v>0</v>
      </c>
      <c r="E19" s="69">
        <f aca="true" t="shared" si="6" ref="E19:R20">E21+E23</f>
        <v>241228</v>
      </c>
      <c r="F19" s="69">
        <f t="shared" si="6"/>
        <v>0</v>
      </c>
      <c r="G19" s="69">
        <f t="shared" si="6"/>
        <v>0</v>
      </c>
      <c r="H19" s="69">
        <f t="shared" si="6"/>
        <v>0</v>
      </c>
      <c r="I19" s="69">
        <f t="shared" si="6"/>
        <v>0</v>
      </c>
      <c r="J19" s="69">
        <f t="shared" si="6"/>
        <v>0</v>
      </c>
      <c r="K19" s="69">
        <f t="shared" si="6"/>
        <v>0</v>
      </c>
      <c r="L19" s="69">
        <f t="shared" si="6"/>
        <v>0</v>
      </c>
      <c r="M19" s="69">
        <f t="shared" si="6"/>
        <v>0</v>
      </c>
      <c r="N19" s="69">
        <f t="shared" si="6"/>
        <v>0</v>
      </c>
      <c r="O19" s="69">
        <f t="shared" si="6"/>
        <v>231228</v>
      </c>
      <c r="P19" s="69">
        <f t="shared" si="6"/>
        <v>0</v>
      </c>
      <c r="Q19" s="69">
        <f t="shared" si="6"/>
        <v>0</v>
      </c>
      <c r="R19" s="69">
        <f t="shared" si="6"/>
        <v>10000</v>
      </c>
      <c r="S19" s="69">
        <f t="shared" si="1"/>
        <v>241228</v>
      </c>
    </row>
    <row r="20" spans="1:19" ht="21" customHeight="1">
      <c r="A20" s="273"/>
      <c r="B20" s="680"/>
      <c r="C20" s="681"/>
      <c r="D20" s="226" t="s">
        <v>14</v>
      </c>
      <c r="E20" s="70" t="s">
        <v>270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787</v>
      </c>
      <c r="L20" s="70">
        <f t="shared" si="6"/>
        <v>0</v>
      </c>
      <c r="M20" s="70">
        <f t="shared" si="6"/>
        <v>0</v>
      </c>
      <c r="N20" s="70">
        <f t="shared" si="6"/>
        <v>55545</v>
      </c>
      <c r="O20" s="70">
        <f t="shared" si="6"/>
        <v>2887</v>
      </c>
      <c r="P20" s="70">
        <f t="shared" si="6"/>
        <v>0</v>
      </c>
      <c r="Q20" s="70">
        <f t="shared" si="6"/>
        <v>18921</v>
      </c>
      <c r="R20" s="70">
        <f t="shared" si="6"/>
        <v>18078</v>
      </c>
      <c r="S20" s="70">
        <f t="shared" si="1"/>
        <v>96218</v>
      </c>
    </row>
    <row r="21" spans="1:19" ht="21" customHeight="1">
      <c r="A21" s="682"/>
      <c r="B21" s="684"/>
      <c r="C21" s="549" t="s">
        <v>402</v>
      </c>
      <c r="D21" s="225" t="s">
        <v>0</v>
      </c>
      <c r="E21" s="69">
        <v>10000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>
        <v>10000</v>
      </c>
      <c r="S21" s="69">
        <f t="shared" si="1"/>
        <v>10000</v>
      </c>
    </row>
    <row r="22" spans="1:19" ht="21" customHeight="1">
      <c r="A22" s="683"/>
      <c r="B22" s="684"/>
      <c r="C22" s="550"/>
      <c r="D22" s="226" t="s">
        <v>14</v>
      </c>
      <c r="E22" s="70" t="s">
        <v>270</v>
      </c>
      <c r="F22" s="70"/>
      <c r="G22" s="70"/>
      <c r="H22" s="70"/>
      <c r="I22" s="70"/>
      <c r="J22" s="70">
        <v>0</v>
      </c>
      <c r="K22" s="70"/>
      <c r="L22" s="70"/>
      <c r="M22" s="70"/>
      <c r="N22" s="70"/>
      <c r="O22" s="70"/>
      <c r="P22" s="70"/>
      <c r="Q22" s="70"/>
      <c r="R22" s="70">
        <v>9993</v>
      </c>
      <c r="S22" s="70" t="s">
        <v>270</v>
      </c>
    </row>
    <row r="23" spans="1:19" ht="21" customHeight="1">
      <c r="A23" s="274"/>
      <c r="B23" s="275"/>
      <c r="C23" s="549" t="s">
        <v>403</v>
      </c>
      <c r="D23" s="225" t="s">
        <v>0</v>
      </c>
      <c r="E23" s="69">
        <v>231228</v>
      </c>
      <c r="F23" s="69"/>
      <c r="G23" s="69"/>
      <c r="H23" s="69"/>
      <c r="I23" s="69"/>
      <c r="J23" s="69"/>
      <c r="K23" s="69"/>
      <c r="L23" s="69"/>
      <c r="M23" s="69"/>
      <c r="N23" s="69"/>
      <c r="O23" s="69">
        <v>231228</v>
      </c>
      <c r="P23" s="69"/>
      <c r="Q23" s="69"/>
      <c r="R23" s="69"/>
      <c r="S23" s="69">
        <f aca="true" t="shared" si="7" ref="S23:S54">SUM(F23:R23)</f>
        <v>231228</v>
      </c>
    </row>
    <row r="24" spans="1:19" ht="21" customHeight="1">
      <c r="A24" s="235"/>
      <c r="B24" s="234"/>
      <c r="C24" s="550"/>
      <c r="D24" s="226" t="s">
        <v>14</v>
      </c>
      <c r="E24" s="70" t="s">
        <v>270</v>
      </c>
      <c r="F24" s="70"/>
      <c r="G24" s="70"/>
      <c r="H24" s="70"/>
      <c r="I24" s="70"/>
      <c r="J24" s="70">
        <v>0</v>
      </c>
      <c r="K24" s="70">
        <v>787</v>
      </c>
      <c r="L24" s="70"/>
      <c r="M24" s="70"/>
      <c r="N24" s="70">
        <v>55545</v>
      </c>
      <c r="O24" s="70">
        <v>2887</v>
      </c>
      <c r="P24" s="70"/>
      <c r="Q24" s="70">
        <v>18921</v>
      </c>
      <c r="R24" s="70">
        <v>8085</v>
      </c>
      <c r="S24" s="70">
        <f t="shared" si="7"/>
        <v>86225</v>
      </c>
    </row>
    <row r="25" spans="1:21" ht="21" customHeight="1">
      <c r="A25" s="454"/>
      <c r="B25" s="563" t="s">
        <v>310</v>
      </c>
      <c r="C25" s="564"/>
      <c r="D25" s="8" t="s">
        <v>0</v>
      </c>
      <c r="E25" s="212">
        <f aca="true" t="shared" si="8" ref="E25:R26">E27</f>
        <v>12737</v>
      </c>
      <c r="F25" s="212">
        <f t="shared" si="8"/>
        <v>0</v>
      </c>
      <c r="G25" s="212">
        <f t="shared" si="8"/>
        <v>0</v>
      </c>
      <c r="H25" s="212">
        <f t="shared" si="8"/>
        <v>0</v>
      </c>
      <c r="I25" s="212">
        <f t="shared" si="8"/>
        <v>0</v>
      </c>
      <c r="J25" s="212">
        <f t="shared" si="8"/>
        <v>0</v>
      </c>
      <c r="K25" s="212">
        <f t="shared" si="8"/>
        <v>0</v>
      </c>
      <c r="L25" s="212">
        <f t="shared" si="8"/>
        <v>0</v>
      </c>
      <c r="M25" s="212">
        <f t="shared" si="8"/>
        <v>0</v>
      </c>
      <c r="N25" s="212">
        <f t="shared" si="8"/>
        <v>0</v>
      </c>
      <c r="O25" s="212">
        <f t="shared" si="8"/>
        <v>0</v>
      </c>
      <c r="P25" s="212">
        <f t="shared" si="8"/>
        <v>0</v>
      </c>
      <c r="Q25" s="212">
        <f t="shared" si="8"/>
        <v>0</v>
      </c>
      <c r="R25" s="212">
        <f t="shared" si="8"/>
        <v>12737</v>
      </c>
      <c r="S25" s="13">
        <f t="shared" si="7"/>
        <v>12737</v>
      </c>
      <c r="U25" s="79">
        <f aca="true" t="shared" si="9" ref="U25:U44">E25-S25</f>
        <v>0</v>
      </c>
    </row>
    <row r="26" spans="1:21" ht="21" customHeight="1">
      <c r="A26" s="587"/>
      <c r="B26" s="565"/>
      <c r="C26" s="566"/>
      <c r="D26" s="213" t="s">
        <v>14</v>
      </c>
      <c r="E26" s="70" t="s">
        <v>336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8"/>
        <v>0</v>
      </c>
      <c r="O26" s="70">
        <f t="shared" si="8"/>
        <v>486</v>
      </c>
      <c r="P26" s="70">
        <f t="shared" si="8"/>
        <v>0</v>
      </c>
      <c r="Q26" s="70">
        <f t="shared" si="8"/>
        <v>0</v>
      </c>
      <c r="R26" s="70">
        <f t="shared" si="8"/>
        <v>12075</v>
      </c>
      <c r="S26" s="23">
        <f t="shared" si="7"/>
        <v>12561</v>
      </c>
      <c r="U26" s="79" t="e">
        <f t="shared" si="9"/>
        <v>#VALUE!</v>
      </c>
    </row>
    <row r="27" spans="1:21" ht="21" customHeight="1">
      <c r="A27" s="483"/>
      <c r="B27" s="560"/>
      <c r="C27" s="629" t="s">
        <v>404</v>
      </c>
      <c r="D27" s="8" t="s">
        <v>0</v>
      </c>
      <c r="E27" s="212">
        <v>12737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>
        <v>12737</v>
      </c>
      <c r="S27" s="13">
        <f t="shared" si="7"/>
        <v>12737</v>
      </c>
      <c r="U27" s="79">
        <f t="shared" si="9"/>
        <v>0</v>
      </c>
    </row>
    <row r="28" spans="1:21" ht="21" customHeight="1">
      <c r="A28" s="467"/>
      <c r="B28" s="457"/>
      <c r="C28" s="630"/>
      <c r="D28" s="213" t="s">
        <v>14</v>
      </c>
      <c r="E28" s="70" t="s">
        <v>336</v>
      </c>
      <c r="F28" s="23"/>
      <c r="G28" s="23"/>
      <c r="H28" s="23"/>
      <c r="I28" s="23"/>
      <c r="J28" s="23">
        <v>0</v>
      </c>
      <c r="K28" s="23"/>
      <c r="L28" s="23"/>
      <c r="M28" s="23"/>
      <c r="N28" s="23"/>
      <c r="O28" s="65">
        <v>486</v>
      </c>
      <c r="P28" s="65"/>
      <c r="Q28" s="23"/>
      <c r="R28" s="23">
        <v>12075</v>
      </c>
      <c r="S28" s="23">
        <f t="shared" si="7"/>
        <v>12561</v>
      </c>
      <c r="U28" s="79" t="e">
        <f t="shared" si="9"/>
        <v>#VALUE!</v>
      </c>
    </row>
    <row r="29" spans="1:21" ht="21" customHeight="1">
      <c r="A29" s="454"/>
      <c r="B29" s="563" t="s">
        <v>326</v>
      </c>
      <c r="C29" s="564"/>
      <c r="D29" s="8" t="s">
        <v>0</v>
      </c>
      <c r="E29" s="212">
        <f aca="true" t="shared" si="10" ref="E29:R30">E31</f>
        <v>471187</v>
      </c>
      <c r="F29" s="212">
        <f t="shared" si="10"/>
        <v>0</v>
      </c>
      <c r="G29" s="212">
        <f t="shared" si="10"/>
        <v>0</v>
      </c>
      <c r="H29" s="212">
        <f t="shared" si="10"/>
        <v>0</v>
      </c>
      <c r="I29" s="212">
        <f t="shared" si="10"/>
        <v>0</v>
      </c>
      <c r="J29" s="212">
        <f t="shared" si="10"/>
        <v>200</v>
      </c>
      <c r="K29" s="212">
        <f t="shared" si="10"/>
        <v>0</v>
      </c>
      <c r="L29" s="212">
        <f t="shared" si="10"/>
        <v>0</v>
      </c>
      <c r="M29" s="212">
        <f t="shared" si="10"/>
        <v>0</v>
      </c>
      <c r="N29" s="212">
        <f t="shared" si="10"/>
        <v>5000</v>
      </c>
      <c r="O29" s="212">
        <f t="shared" si="10"/>
        <v>0</v>
      </c>
      <c r="P29" s="212">
        <f t="shared" si="10"/>
        <v>465987</v>
      </c>
      <c r="Q29" s="212">
        <f t="shared" si="10"/>
        <v>0</v>
      </c>
      <c r="R29" s="212">
        <f t="shared" si="10"/>
        <v>0</v>
      </c>
      <c r="S29" s="13">
        <f t="shared" si="7"/>
        <v>471187</v>
      </c>
      <c r="U29" s="79">
        <f t="shared" si="9"/>
        <v>0</v>
      </c>
    </row>
    <row r="30" spans="1:21" ht="21" customHeight="1">
      <c r="A30" s="587"/>
      <c r="B30" s="565"/>
      <c r="C30" s="566"/>
      <c r="D30" s="213" t="s">
        <v>14</v>
      </c>
      <c r="E30" s="70" t="s">
        <v>336</v>
      </c>
      <c r="F30" s="70">
        <f t="shared" si="10"/>
        <v>0</v>
      </c>
      <c r="G30" s="70">
        <f t="shared" si="10"/>
        <v>0</v>
      </c>
      <c r="H30" s="70">
        <f t="shared" si="10"/>
        <v>0</v>
      </c>
      <c r="I30" s="70">
        <f t="shared" si="10"/>
        <v>0</v>
      </c>
      <c r="J30" s="70">
        <f t="shared" si="10"/>
        <v>0</v>
      </c>
      <c r="K30" s="70">
        <f t="shared" si="10"/>
        <v>0</v>
      </c>
      <c r="L30" s="70">
        <f t="shared" si="10"/>
        <v>0</v>
      </c>
      <c r="M30" s="70">
        <f t="shared" si="10"/>
        <v>0</v>
      </c>
      <c r="N30" s="70">
        <f t="shared" si="10"/>
        <v>0</v>
      </c>
      <c r="O30" s="70">
        <f t="shared" si="10"/>
        <v>0</v>
      </c>
      <c r="P30" s="70">
        <f t="shared" si="10"/>
        <v>0</v>
      </c>
      <c r="Q30" s="70">
        <f t="shared" si="10"/>
        <v>21504</v>
      </c>
      <c r="R30" s="70">
        <f t="shared" si="10"/>
        <v>139534</v>
      </c>
      <c r="S30" s="23">
        <f t="shared" si="7"/>
        <v>161038</v>
      </c>
      <c r="U30" s="79" t="e">
        <f t="shared" si="9"/>
        <v>#VALUE!</v>
      </c>
    </row>
    <row r="31" spans="1:21" ht="21" customHeight="1">
      <c r="A31" s="584"/>
      <c r="B31" s="567"/>
      <c r="C31" s="466" t="s">
        <v>403</v>
      </c>
      <c r="D31" s="8" t="s">
        <v>0</v>
      </c>
      <c r="E31" s="212">
        <v>471187</v>
      </c>
      <c r="F31" s="212"/>
      <c r="G31" s="212"/>
      <c r="H31" s="212"/>
      <c r="I31" s="212"/>
      <c r="J31" s="212">
        <v>200</v>
      </c>
      <c r="K31" s="212"/>
      <c r="L31" s="212"/>
      <c r="M31" s="212"/>
      <c r="N31" s="212">
        <v>5000</v>
      </c>
      <c r="O31" s="212"/>
      <c r="P31" s="212">
        <v>465987</v>
      </c>
      <c r="Q31" s="212"/>
      <c r="R31" s="212"/>
      <c r="S31" s="13">
        <f t="shared" si="7"/>
        <v>471187</v>
      </c>
      <c r="U31" s="79">
        <f t="shared" si="9"/>
        <v>0</v>
      </c>
    </row>
    <row r="32" spans="1:21" ht="21" customHeight="1">
      <c r="A32" s="561"/>
      <c r="B32" s="568"/>
      <c r="C32" s="466"/>
      <c r="D32" s="213" t="s">
        <v>14</v>
      </c>
      <c r="E32" s="70" t="s">
        <v>336</v>
      </c>
      <c r="F32" s="23"/>
      <c r="G32" s="23"/>
      <c r="H32" s="23"/>
      <c r="I32" s="23"/>
      <c r="J32" s="23">
        <v>0</v>
      </c>
      <c r="K32" s="23"/>
      <c r="L32" s="23"/>
      <c r="M32" s="23"/>
      <c r="N32" s="23"/>
      <c r="O32" s="23"/>
      <c r="P32" s="23"/>
      <c r="Q32" s="23">
        <v>21504</v>
      </c>
      <c r="R32" s="23">
        <v>139534</v>
      </c>
      <c r="S32" s="23">
        <f t="shared" si="7"/>
        <v>161038</v>
      </c>
      <c r="U32" s="79" t="e">
        <f t="shared" si="9"/>
        <v>#VALUE!</v>
      </c>
    </row>
    <row r="33" spans="1:21" ht="21" customHeight="1">
      <c r="A33" s="561"/>
      <c r="B33" s="563" t="s">
        <v>311</v>
      </c>
      <c r="C33" s="564"/>
      <c r="D33" s="8" t="s">
        <v>0</v>
      </c>
      <c r="E33" s="212">
        <f aca="true" t="shared" si="11" ref="E33:R34">E35</f>
        <v>210871</v>
      </c>
      <c r="F33" s="212">
        <f t="shared" si="11"/>
        <v>0</v>
      </c>
      <c r="G33" s="212">
        <f t="shared" si="11"/>
        <v>0</v>
      </c>
      <c r="H33" s="212">
        <f t="shared" si="11"/>
        <v>2193</v>
      </c>
      <c r="I33" s="212">
        <f t="shared" si="11"/>
        <v>2675</v>
      </c>
      <c r="J33" s="212">
        <f t="shared" si="11"/>
        <v>6408</v>
      </c>
      <c r="K33" s="212">
        <f t="shared" si="11"/>
        <v>790</v>
      </c>
      <c r="L33" s="212">
        <f t="shared" si="11"/>
        <v>51</v>
      </c>
      <c r="M33" s="212">
        <f t="shared" si="11"/>
        <v>1541</v>
      </c>
      <c r="N33" s="212">
        <f t="shared" si="11"/>
        <v>185</v>
      </c>
      <c r="O33" s="212">
        <f t="shared" si="11"/>
        <v>1003</v>
      </c>
      <c r="P33" s="212">
        <f t="shared" si="11"/>
        <v>16910</v>
      </c>
      <c r="Q33" s="212">
        <f t="shared" si="11"/>
        <v>12772</v>
      </c>
      <c r="R33" s="212">
        <f t="shared" si="11"/>
        <v>166343</v>
      </c>
      <c r="S33" s="13">
        <f t="shared" si="7"/>
        <v>210871</v>
      </c>
      <c r="U33" s="79">
        <f t="shared" si="9"/>
        <v>0</v>
      </c>
    </row>
    <row r="34" spans="1:21" ht="21" customHeight="1">
      <c r="A34" s="562"/>
      <c r="B34" s="565"/>
      <c r="C34" s="566"/>
      <c r="D34" s="213" t="s">
        <v>14</v>
      </c>
      <c r="E34" s="70" t="s">
        <v>336</v>
      </c>
      <c r="F34" s="70">
        <f t="shared" si="11"/>
        <v>0</v>
      </c>
      <c r="G34" s="70">
        <f t="shared" si="11"/>
        <v>0</v>
      </c>
      <c r="H34" s="70">
        <f t="shared" si="11"/>
        <v>173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47</v>
      </c>
      <c r="N34" s="70">
        <f t="shared" si="11"/>
        <v>0</v>
      </c>
      <c r="O34" s="70">
        <f t="shared" si="11"/>
        <v>76</v>
      </c>
      <c r="P34" s="70">
        <f t="shared" si="11"/>
        <v>0</v>
      </c>
      <c r="Q34" s="70">
        <f t="shared" si="11"/>
        <v>133270</v>
      </c>
      <c r="R34" s="70">
        <f t="shared" si="11"/>
        <v>68292</v>
      </c>
      <c r="S34" s="23">
        <f t="shared" si="7"/>
        <v>201858</v>
      </c>
      <c r="U34" s="79" t="e">
        <f t="shared" si="9"/>
        <v>#VALUE!</v>
      </c>
    </row>
    <row r="35" spans="1:21" ht="21" customHeight="1">
      <c r="A35" s="483"/>
      <c r="B35" s="560"/>
      <c r="C35" s="466" t="s">
        <v>327</v>
      </c>
      <c r="D35" s="8" t="s">
        <v>0</v>
      </c>
      <c r="E35" s="212">
        <v>210871</v>
      </c>
      <c r="F35" s="212">
        <v>0</v>
      </c>
      <c r="G35" s="212">
        <v>0</v>
      </c>
      <c r="H35" s="212">
        <v>2193</v>
      </c>
      <c r="I35" s="212">
        <v>2675</v>
      </c>
      <c r="J35" s="212">
        <v>6408</v>
      </c>
      <c r="K35" s="212">
        <v>790</v>
      </c>
      <c r="L35" s="212">
        <v>51</v>
      </c>
      <c r="M35" s="212">
        <v>1541</v>
      </c>
      <c r="N35" s="212">
        <v>185</v>
      </c>
      <c r="O35" s="212">
        <v>1003</v>
      </c>
      <c r="P35" s="212">
        <v>16910</v>
      </c>
      <c r="Q35" s="212">
        <v>12772</v>
      </c>
      <c r="R35" s="212">
        <v>166343</v>
      </c>
      <c r="S35" s="13">
        <f t="shared" si="7"/>
        <v>210871</v>
      </c>
      <c r="U35" s="79">
        <f t="shared" si="9"/>
        <v>0</v>
      </c>
    </row>
    <row r="36" spans="1:21" ht="21" customHeight="1">
      <c r="A36" s="467"/>
      <c r="B36" s="457"/>
      <c r="C36" s="466"/>
      <c r="D36" s="213" t="s">
        <v>14</v>
      </c>
      <c r="E36" s="70" t="s">
        <v>336</v>
      </c>
      <c r="F36" s="23"/>
      <c r="G36" s="23"/>
      <c r="H36" s="23">
        <v>173</v>
      </c>
      <c r="I36" s="23"/>
      <c r="J36" s="23">
        <v>0</v>
      </c>
      <c r="K36" s="23"/>
      <c r="L36" s="23"/>
      <c r="M36" s="23">
        <v>47</v>
      </c>
      <c r="N36" s="23"/>
      <c r="O36" s="65">
        <v>76</v>
      </c>
      <c r="P36" s="65"/>
      <c r="Q36" s="23">
        <v>133270</v>
      </c>
      <c r="R36" s="23">
        <v>68292</v>
      </c>
      <c r="S36" s="23">
        <f t="shared" si="7"/>
        <v>201858</v>
      </c>
      <c r="U36" s="79" t="e">
        <f t="shared" si="9"/>
        <v>#VALUE!</v>
      </c>
    </row>
    <row r="37" spans="1:21" ht="21" customHeight="1">
      <c r="A37" s="561"/>
      <c r="B37" s="563" t="s">
        <v>312</v>
      </c>
      <c r="C37" s="564"/>
      <c r="D37" s="8" t="s">
        <v>0</v>
      </c>
      <c r="E37" s="212">
        <f aca="true" t="shared" si="12" ref="E37:R38">E39</f>
        <v>4841</v>
      </c>
      <c r="F37" s="212">
        <f t="shared" si="12"/>
        <v>0</v>
      </c>
      <c r="G37" s="212">
        <f t="shared" si="12"/>
        <v>0</v>
      </c>
      <c r="H37" s="212">
        <f t="shared" si="12"/>
        <v>0</v>
      </c>
      <c r="I37" s="212">
        <f t="shared" si="12"/>
        <v>0</v>
      </c>
      <c r="J37" s="212">
        <f t="shared" si="12"/>
        <v>0</v>
      </c>
      <c r="K37" s="212">
        <f t="shared" si="12"/>
        <v>0</v>
      </c>
      <c r="L37" s="212">
        <f t="shared" si="12"/>
        <v>0</v>
      </c>
      <c r="M37" s="212">
        <f t="shared" si="12"/>
        <v>0</v>
      </c>
      <c r="N37" s="212">
        <f t="shared" si="12"/>
        <v>0</v>
      </c>
      <c r="O37" s="212">
        <f t="shared" si="12"/>
        <v>0</v>
      </c>
      <c r="P37" s="212">
        <f t="shared" si="12"/>
        <v>0</v>
      </c>
      <c r="Q37" s="212">
        <f t="shared" si="12"/>
        <v>0</v>
      </c>
      <c r="R37" s="212">
        <f t="shared" si="12"/>
        <v>4841</v>
      </c>
      <c r="S37" s="13">
        <f t="shared" si="7"/>
        <v>4841</v>
      </c>
      <c r="U37" s="79">
        <f t="shared" si="9"/>
        <v>0</v>
      </c>
    </row>
    <row r="38" spans="1:21" ht="21" customHeight="1">
      <c r="A38" s="562"/>
      <c r="B38" s="565"/>
      <c r="C38" s="566"/>
      <c r="D38" s="213" t="s">
        <v>14</v>
      </c>
      <c r="E38" s="70" t="s">
        <v>336</v>
      </c>
      <c r="F38" s="70">
        <f t="shared" si="12"/>
        <v>0</v>
      </c>
      <c r="G38" s="70">
        <f t="shared" si="12"/>
        <v>0</v>
      </c>
      <c r="H38" s="70">
        <f t="shared" si="12"/>
        <v>0</v>
      </c>
      <c r="I38" s="70">
        <f t="shared" si="12"/>
        <v>0</v>
      </c>
      <c r="J38" s="70">
        <f t="shared" si="12"/>
        <v>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70">
        <f t="shared" si="12"/>
        <v>0</v>
      </c>
      <c r="O38" s="70">
        <f t="shared" si="12"/>
        <v>0</v>
      </c>
      <c r="P38" s="70">
        <f t="shared" si="12"/>
        <v>0</v>
      </c>
      <c r="Q38" s="70">
        <f t="shared" si="12"/>
        <v>11</v>
      </c>
      <c r="R38" s="70">
        <f t="shared" si="12"/>
        <v>4725</v>
      </c>
      <c r="S38" s="23">
        <f t="shared" si="7"/>
        <v>4736</v>
      </c>
      <c r="U38" s="79" t="e">
        <f t="shared" si="9"/>
        <v>#VALUE!</v>
      </c>
    </row>
    <row r="39" spans="1:21" ht="21" customHeight="1">
      <c r="A39" s="483"/>
      <c r="B39" s="560"/>
      <c r="C39" s="677" t="s">
        <v>405</v>
      </c>
      <c r="D39" s="8" t="s">
        <v>0</v>
      </c>
      <c r="E39" s="212">
        <v>4841</v>
      </c>
      <c r="F39" s="212">
        <v>0</v>
      </c>
      <c r="G39" s="212">
        <v>0</v>
      </c>
      <c r="H39" s="212">
        <v>0</v>
      </c>
      <c r="I39" s="212">
        <v>0</v>
      </c>
      <c r="J39" s="212">
        <v>0</v>
      </c>
      <c r="K39" s="212">
        <v>0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4841</v>
      </c>
      <c r="S39" s="13">
        <f t="shared" si="7"/>
        <v>4841</v>
      </c>
      <c r="U39" s="79">
        <f t="shared" si="9"/>
        <v>0</v>
      </c>
    </row>
    <row r="40" spans="1:21" ht="21" customHeight="1">
      <c r="A40" s="467"/>
      <c r="B40" s="457"/>
      <c r="C40" s="466"/>
      <c r="D40" s="213" t="s">
        <v>14</v>
      </c>
      <c r="E40" s="70" t="s">
        <v>336</v>
      </c>
      <c r="F40" s="23"/>
      <c r="G40" s="23"/>
      <c r="H40" s="23"/>
      <c r="I40" s="23"/>
      <c r="J40" s="23">
        <v>0</v>
      </c>
      <c r="K40" s="23"/>
      <c r="L40" s="23"/>
      <c r="M40" s="23"/>
      <c r="N40" s="23"/>
      <c r="O40" s="65"/>
      <c r="P40" s="65"/>
      <c r="Q40" s="23">
        <v>11</v>
      </c>
      <c r="R40" s="23">
        <v>4725</v>
      </c>
      <c r="S40" s="23">
        <f t="shared" si="7"/>
        <v>4736</v>
      </c>
      <c r="U40" s="79" t="e">
        <f t="shared" si="9"/>
        <v>#VALUE!</v>
      </c>
    </row>
    <row r="41" spans="1:21" ht="21" customHeight="1">
      <c r="A41" s="561"/>
      <c r="B41" s="563" t="s">
        <v>313</v>
      </c>
      <c r="C41" s="564"/>
      <c r="D41" s="8" t="s">
        <v>0</v>
      </c>
      <c r="E41" s="212">
        <f aca="true" t="shared" si="13" ref="E41:R42">E43</f>
        <v>167025</v>
      </c>
      <c r="F41" s="212">
        <f t="shared" si="13"/>
        <v>7479</v>
      </c>
      <c r="G41" s="212">
        <f t="shared" si="13"/>
        <v>4108</v>
      </c>
      <c r="H41" s="212">
        <f t="shared" si="13"/>
        <v>4291</v>
      </c>
      <c r="I41" s="212">
        <f t="shared" si="13"/>
        <v>7209</v>
      </c>
      <c r="J41" s="212">
        <f t="shared" si="13"/>
        <v>6195</v>
      </c>
      <c r="K41" s="212">
        <f t="shared" si="13"/>
        <v>2713</v>
      </c>
      <c r="L41" s="212">
        <f t="shared" si="13"/>
        <v>8124</v>
      </c>
      <c r="M41" s="212">
        <f t="shared" si="13"/>
        <v>4739</v>
      </c>
      <c r="N41" s="212">
        <f t="shared" si="13"/>
        <v>10017</v>
      </c>
      <c r="O41" s="212">
        <f t="shared" si="13"/>
        <v>7678</v>
      </c>
      <c r="P41" s="212">
        <f t="shared" si="13"/>
        <v>10489</v>
      </c>
      <c r="Q41" s="212">
        <f t="shared" si="13"/>
        <v>65241</v>
      </c>
      <c r="R41" s="212">
        <f t="shared" si="13"/>
        <v>28742</v>
      </c>
      <c r="S41" s="13">
        <f t="shared" si="7"/>
        <v>167025</v>
      </c>
      <c r="U41" s="79">
        <f t="shared" si="9"/>
        <v>0</v>
      </c>
    </row>
    <row r="42" spans="1:21" ht="21" customHeight="1">
      <c r="A42" s="562"/>
      <c r="B42" s="565"/>
      <c r="C42" s="566"/>
      <c r="D42" s="213" t="s">
        <v>14</v>
      </c>
      <c r="E42" s="70" t="s">
        <v>336</v>
      </c>
      <c r="F42" s="70">
        <f t="shared" si="13"/>
        <v>0</v>
      </c>
      <c r="G42" s="70">
        <f t="shared" si="13"/>
        <v>0</v>
      </c>
      <c r="H42" s="70">
        <f t="shared" si="13"/>
        <v>674</v>
      </c>
      <c r="I42" s="70">
        <f t="shared" si="13"/>
        <v>6571</v>
      </c>
      <c r="J42" s="70">
        <f t="shared" si="13"/>
        <v>1091</v>
      </c>
      <c r="K42" s="70">
        <f t="shared" si="13"/>
        <v>737</v>
      </c>
      <c r="L42" s="70">
        <f t="shared" si="13"/>
        <v>486</v>
      </c>
      <c r="M42" s="70">
        <f t="shared" si="13"/>
        <v>429</v>
      </c>
      <c r="N42" s="70">
        <f t="shared" si="13"/>
        <v>19669</v>
      </c>
      <c r="O42" s="70">
        <f t="shared" si="13"/>
        <v>182</v>
      </c>
      <c r="P42" s="70">
        <f t="shared" si="13"/>
        <v>11618</v>
      </c>
      <c r="Q42" s="70">
        <f t="shared" si="13"/>
        <v>4406</v>
      </c>
      <c r="R42" s="70">
        <f t="shared" si="13"/>
        <v>12846</v>
      </c>
      <c r="S42" s="23">
        <f t="shared" si="7"/>
        <v>58709</v>
      </c>
      <c r="U42" s="79" t="e">
        <f t="shared" si="9"/>
        <v>#VALUE!</v>
      </c>
    </row>
    <row r="43" spans="1:21" ht="21" customHeight="1">
      <c r="A43" s="483"/>
      <c r="B43" s="560"/>
      <c r="C43" s="466" t="s">
        <v>328</v>
      </c>
      <c r="D43" s="8" t="s">
        <v>0</v>
      </c>
      <c r="E43" s="212">
        <v>167025</v>
      </c>
      <c r="F43" s="212">
        <v>7479</v>
      </c>
      <c r="G43" s="212">
        <v>4108</v>
      </c>
      <c r="H43" s="212">
        <v>4291</v>
      </c>
      <c r="I43" s="212">
        <v>7209</v>
      </c>
      <c r="J43" s="212">
        <v>6195</v>
      </c>
      <c r="K43" s="212">
        <v>2713</v>
      </c>
      <c r="L43" s="212">
        <v>8124</v>
      </c>
      <c r="M43" s="212">
        <v>4739</v>
      </c>
      <c r="N43" s="212">
        <v>10017</v>
      </c>
      <c r="O43" s="212">
        <v>7678</v>
      </c>
      <c r="P43" s="212">
        <v>10489</v>
      </c>
      <c r="Q43" s="212">
        <v>65241</v>
      </c>
      <c r="R43" s="212">
        <v>28742</v>
      </c>
      <c r="S43" s="13">
        <f t="shared" si="7"/>
        <v>167025</v>
      </c>
      <c r="U43" s="79">
        <f t="shared" si="9"/>
        <v>0</v>
      </c>
    </row>
    <row r="44" spans="1:21" ht="21" customHeight="1">
      <c r="A44" s="467"/>
      <c r="B44" s="457"/>
      <c r="C44" s="466"/>
      <c r="D44" s="213" t="s">
        <v>14</v>
      </c>
      <c r="E44" s="70" t="s">
        <v>336</v>
      </c>
      <c r="F44" s="23"/>
      <c r="G44" s="23"/>
      <c r="H44" s="23">
        <v>674</v>
      </c>
      <c r="I44" s="23">
        <v>6571</v>
      </c>
      <c r="J44" s="23">
        <v>1091</v>
      </c>
      <c r="K44" s="23">
        <v>737</v>
      </c>
      <c r="L44" s="23">
        <v>486</v>
      </c>
      <c r="M44" s="23">
        <v>429</v>
      </c>
      <c r="N44" s="23">
        <v>19669</v>
      </c>
      <c r="O44" s="65">
        <v>182</v>
      </c>
      <c r="P44" s="65">
        <v>11618</v>
      </c>
      <c r="Q44" s="23">
        <v>4406</v>
      </c>
      <c r="R44" s="23">
        <v>12846</v>
      </c>
      <c r="S44" s="23">
        <f t="shared" si="7"/>
        <v>58709</v>
      </c>
      <c r="U44" s="79" t="e">
        <f t="shared" si="9"/>
        <v>#VALUE!</v>
      </c>
    </row>
    <row r="45" spans="1:19" ht="21" customHeight="1">
      <c r="A45" s="467" t="s">
        <v>351</v>
      </c>
      <c r="B45" s="582"/>
      <c r="C45" s="468"/>
      <c r="D45" s="8" t="s">
        <v>0</v>
      </c>
      <c r="E45" s="13">
        <f aca="true" t="shared" si="14" ref="E45:R46">E47</f>
        <v>529259</v>
      </c>
      <c r="F45" s="13">
        <f t="shared" si="14"/>
        <v>775</v>
      </c>
      <c r="G45" s="13">
        <f t="shared" si="14"/>
        <v>1440</v>
      </c>
      <c r="H45" s="13">
        <f t="shared" si="14"/>
        <v>2257</v>
      </c>
      <c r="I45" s="13">
        <f t="shared" si="14"/>
        <v>1658</v>
      </c>
      <c r="J45" s="13">
        <f t="shared" si="14"/>
        <v>30856</v>
      </c>
      <c r="K45" s="13">
        <f t="shared" si="14"/>
        <v>43040</v>
      </c>
      <c r="L45" s="13">
        <f t="shared" si="14"/>
        <v>22440</v>
      </c>
      <c r="M45" s="13">
        <f t="shared" si="14"/>
        <v>15340</v>
      </c>
      <c r="N45" s="13">
        <f t="shared" si="14"/>
        <v>16139</v>
      </c>
      <c r="O45" s="13">
        <f t="shared" si="14"/>
        <v>36525</v>
      </c>
      <c r="P45" s="13">
        <f t="shared" si="14"/>
        <v>178475</v>
      </c>
      <c r="Q45" s="13">
        <f t="shared" si="14"/>
        <v>180314</v>
      </c>
      <c r="R45" s="13">
        <f t="shared" si="14"/>
        <v>0</v>
      </c>
      <c r="S45" s="13">
        <f t="shared" si="7"/>
        <v>529259</v>
      </c>
    </row>
    <row r="46" spans="1:19" ht="21" customHeight="1">
      <c r="A46" s="467"/>
      <c r="B46" s="582"/>
      <c r="C46" s="468"/>
      <c r="D46" s="214" t="s">
        <v>14</v>
      </c>
      <c r="E46" s="198" t="s">
        <v>336</v>
      </c>
      <c r="F46" s="25">
        <f t="shared" si="14"/>
        <v>0</v>
      </c>
      <c r="G46" s="25">
        <f t="shared" si="14"/>
        <v>0</v>
      </c>
      <c r="H46" s="25">
        <f t="shared" si="14"/>
        <v>1206</v>
      </c>
      <c r="I46" s="25">
        <f t="shared" si="14"/>
        <v>726</v>
      </c>
      <c r="J46" s="25">
        <f t="shared" si="14"/>
        <v>0</v>
      </c>
      <c r="K46" s="25">
        <f t="shared" si="14"/>
        <v>0</v>
      </c>
      <c r="L46" s="25">
        <f t="shared" si="14"/>
        <v>0</v>
      </c>
      <c r="M46" s="25">
        <f t="shared" si="14"/>
        <v>0</v>
      </c>
      <c r="N46" s="25">
        <f t="shared" si="14"/>
        <v>0</v>
      </c>
      <c r="O46" s="25">
        <f t="shared" si="14"/>
        <v>0</v>
      </c>
      <c r="P46" s="25">
        <f t="shared" si="14"/>
        <v>0</v>
      </c>
      <c r="Q46" s="25">
        <f t="shared" si="14"/>
        <v>0</v>
      </c>
      <c r="R46" s="25">
        <f t="shared" si="14"/>
        <v>0</v>
      </c>
      <c r="S46" s="25">
        <f t="shared" si="7"/>
        <v>1932</v>
      </c>
    </row>
    <row r="47" spans="1:19" ht="21" customHeight="1">
      <c r="A47" s="249"/>
      <c r="B47" s="670" t="s">
        <v>352</v>
      </c>
      <c r="C47" s="671"/>
      <c r="D47" s="225" t="s">
        <v>0</v>
      </c>
      <c r="E47" s="69">
        <v>529259</v>
      </c>
      <c r="F47" s="69">
        <v>775</v>
      </c>
      <c r="G47" s="69">
        <v>1440</v>
      </c>
      <c r="H47" s="69">
        <v>2257</v>
      </c>
      <c r="I47" s="69">
        <v>1658</v>
      </c>
      <c r="J47" s="69">
        <v>30856</v>
      </c>
      <c r="K47" s="69">
        <v>43040</v>
      </c>
      <c r="L47" s="69">
        <v>22440</v>
      </c>
      <c r="M47" s="69">
        <v>15340</v>
      </c>
      <c r="N47" s="69">
        <v>16139</v>
      </c>
      <c r="O47" s="69">
        <v>36525</v>
      </c>
      <c r="P47" s="69">
        <v>178475</v>
      </c>
      <c r="Q47" s="69">
        <v>180314</v>
      </c>
      <c r="R47" s="69">
        <v>0</v>
      </c>
      <c r="S47" s="13">
        <f t="shared" si="7"/>
        <v>529259</v>
      </c>
    </row>
    <row r="48" spans="1:19" ht="21" customHeight="1">
      <c r="A48" s="261"/>
      <c r="B48" s="672"/>
      <c r="C48" s="673"/>
      <c r="D48" s="226" t="s">
        <v>14</v>
      </c>
      <c r="E48" s="70" t="s">
        <v>270</v>
      </c>
      <c r="F48" s="70">
        <f aca="true" t="shared" si="15" ref="F48:R48">F50</f>
        <v>0</v>
      </c>
      <c r="G48" s="70">
        <f t="shared" si="15"/>
        <v>0</v>
      </c>
      <c r="H48" s="70">
        <f t="shared" si="15"/>
        <v>1206</v>
      </c>
      <c r="I48" s="70">
        <f t="shared" si="15"/>
        <v>726</v>
      </c>
      <c r="J48" s="70">
        <f t="shared" si="15"/>
        <v>0</v>
      </c>
      <c r="K48" s="70">
        <f t="shared" si="15"/>
        <v>0</v>
      </c>
      <c r="L48" s="70">
        <f t="shared" si="15"/>
        <v>0</v>
      </c>
      <c r="M48" s="70">
        <f t="shared" si="15"/>
        <v>0</v>
      </c>
      <c r="N48" s="70">
        <f t="shared" si="15"/>
        <v>0</v>
      </c>
      <c r="O48" s="70">
        <f t="shared" si="15"/>
        <v>0</v>
      </c>
      <c r="P48" s="70">
        <f t="shared" si="15"/>
        <v>0</v>
      </c>
      <c r="Q48" s="70">
        <f t="shared" si="15"/>
        <v>0</v>
      </c>
      <c r="R48" s="70">
        <f t="shared" si="15"/>
        <v>0</v>
      </c>
      <c r="S48" s="25">
        <f t="shared" si="7"/>
        <v>1932</v>
      </c>
    </row>
    <row r="49" spans="1:19" ht="21" customHeight="1">
      <c r="A49" s="261"/>
      <c r="B49" s="674"/>
      <c r="C49" s="598" t="s">
        <v>353</v>
      </c>
      <c r="D49" s="225" t="s">
        <v>0</v>
      </c>
      <c r="E49" s="212">
        <v>529259</v>
      </c>
      <c r="F49" s="212">
        <v>775</v>
      </c>
      <c r="G49" s="212">
        <v>1440</v>
      </c>
      <c r="H49" s="212">
        <v>2257</v>
      </c>
      <c r="I49" s="212">
        <v>1658</v>
      </c>
      <c r="J49" s="212">
        <v>30856</v>
      </c>
      <c r="K49" s="212">
        <v>43040</v>
      </c>
      <c r="L49" s="212">
        <v>22440</v>
      </c>
      <c r="M49" s="212">
        <v>15340</v>
      </c>
      <c r="N49" s="212">
        <v>16139</v>
      </c>
      <c r="O49" s="212">
        <v>36525</v>
      </c>
      <c r="P49" s="212">
        <v>178475</v>
      </c>
      <c r="Q49" s="212">
        <v>180314</v>
      </c>
      <c r="R49" s="212">
        <v>0</v>
      </c>
      <c r="S49" s="13">
        <f t="shared" si="7"/>
        <v>529259</v>
      </c>
    </row>
    <row r="50" spans="1:19" ht="21" customHeight="1">
      <c r="A50" s="250"/>
      <c r="B50" s="675"/>
      <c r="C50" s="676"/>
      <c r="D50" s="226" t="s">
        <v>14</v>
      </c>
      <c r="E50" s="70" t="s">
        <v>270</v>
      </c>
      <c r="F50" s="70"/>
      <c r="G50" s="70"/>
      <c r="H50" s="70">
        <v>1206</v>
      </c>
      <c r="I50" s="70">
        <v>726</v>
      </c>
      <c r="J50" s="70">
        <v>0</v>
      </c>
      <c r="K50" s="70"/>
      <c r="L50" s="70"/>
      <c r="M50" s="70"/>
      <c r="N50" s="70"/>
      <c r="O50" s="70"/>
      <c r="P50" s="70"/>
      <c r="Q50" s="70"/>
      <c r="R50" s="70"/>
      <c r="S50" s="25">
        <f t="shared" si="7"/>
        <v>1932</v>
      </c>
    </row>
    <row r="51" spans="1:21" ht="21" customHeight="1">
      <c r="A51" s="467" t="s">
        <v>314</v>
      </c>
      <c r="B51" s="582"/>
      <c r="C51" s="468"/>
      <c r="D51" s="8" t="s">
        <v>0</v>
      </c>
      <c r="E51" s="13">
        <f aca="true" t="shared" si="16" ref="E51:R52">E53+E57</f>
        <v>276884</v>
      </c>
      <c r="F51" s="13">
        <f t="shared" si="16"/>
        <v>0</v>
      </c>
      <c r="G51" s="13">
        <f t="shared" si="16"/>
        <v>0</v>
      </c>
      <c r="H51" s="13">
        <f t="shared" si="16"/>
        <v>0</v>
      </c>
      <c r="I51" s="13">
        <f t="shared" si="16"/>
        <v>0</v>
      </c>
      <c r="J51" s="13">
        <f t="shared" si="16"/>
        <v>0</v>
      </c>
      <c r="K51" s="13">
        <f t="shared" si="16"/>
        <v>0</v>
      </c>
      <c r="L51" s="13">
        <f t="shared" si="16"/>
        <v>0</v>
      </c>
      <c r="M51" s="13">
        <f t="shared" si="16"/>
        <v>0</v>
      </c>
      <c r="N51" s="13">
        <f t="shared" si="16"/>
        <v>0</v>
      </c>
      <c r="O51" s="13">
        <f t="shared" si="16"/>
        <v>0</v>
      </c>
      <c r="P51" s="13">
        <f t="shared" si="16"/>
        <v>0</v>
      </c>
      <c r="Q51" s="13">
        <f t="shared" si="16"/>
        <v>0</v>
      </c>
      <c r="R51" s="13">
        <f t="shared" si="16"/>
        <v>276884</v>
      </c>
      <c r="S51" s="13">
        <f t="shared" si="7"/>
        <v>276884</v>
      </c>
      <c r="U51" s="79">
        <f aca="true" t="shared" si="17" ref="U51:U56">E51-S51</f>
        <v>0</v>
      </c>
    </row>
    <row r="52" spans="1:21" ht="21" customHeight="1">
      <c r="A52" s="467"/>
      <c r="B52" s="582"/>
      <c r="C52" s="468"/>
      <c r="D52" s="213" t="s">
        <v>14</v>
      </c>
      <c r="E52" s="70" t="s">
        <v>336</v>
      </c>
      <c r="F52" s="23">
        <f t="shared" si="16"/>
        <v>0</v>
      </c>
      <c r="G52" s="23">
        <f t="shared" si="16"/>
        <v>0</v>
      </c>
      <c r="H52" s="23">
        <f t="shared" si="16"/>
        <v>0</v>
      </c>
      <c r="I52" s="23">
        <f t="shared" si="16"/>
        <v>0</v>
      </c>
      <c r="J52" s="23">
        <f t="shared" si="16"/>
        <v>0</v>
      </c>
      <c r="K52" s="23">
        <f t="shared" si="16"/>
        <v>0</v>
      </c>
      <c r="L52" s="23">
        <f t="shared" si="16"/>
        <v>0</v>
      </c>
      <c r="M52" s="23">
        <f t="shared" si="16"/>
        <v>0</v>
      </c>
      <c r="N52" s="23">
        <f t="shared" si="16"/>
        <v>0</v>
      </c>
      <c r="O52" s="23">
        <f t="shared" si="16"/>
        <v>0</v>
      </c>
      <c r="P52" s="23">
        <f t="shared" si="16"/>
        <v>0</v>
      </c>
      <c r="Q52" s="23">
        <f t="shared" si="16"/>
        <v>0</v>
      </c>
      <c r="R52" s="23">
        <f t="shared" si="16"/>
        <v>276247</v>
      </c>
      <c r="S52" s="23">
        <f t="shared" si="7"/>
        <v>276247</v>
      </c>
      <c r="U52" s="79" t="e">
        <f t="shared" si="17"/>
        <v>#VALUE!</v>
      </c>
    </row>
    <row r="53" spans="1:21" ht="21" customHeight="1">
      <c r="A53" s="561"/>
      <c r="B53" s="563" t="s">
        <v>315</v>
      </c>
      <c r="C53" s="564"/>
      <c r="D53" s="8" t="s">
        <v>0</v>
      </c>
      <c r="E53" s="212">
        <f aca="true" t="shared" si="18" ref="E53:R54">E55</f>
        <v>29125</v>
      </c>
      <c r="F53" s="212">
        <f t="shared" si="18"/>
        <v>0</v>
      </c>
      <c r="G53" s="212">
        <f t="shared" si="18"/>
        <v>0</v>
      </c>
      <c r="H53" s="212">
        <f t="shared" si="18"/>
        <v>0</v>
      </c>
      <c r="I53" s="212">
        <f t="shared" si="18"/>
        <v>0</v>
      </c>
      <c r="J53" s="212">
        <f t="shared" si="18"/>
        <v>0</v>
      </c>
      <c r="K53" s="212">
        <f t="shared" si="18"/>
        <v>0</v>
      </c>
      <c r="L53" s="212">
        <f t="shared" si="18"/>
        <v>0</v>
      </c>
      <c r="M53" s="212">
        <f t="shared" si="18"/>
        <v>0</v>
      </c>
      <c r="N53" s="212">
        <f t="shared" si="18"/>
        <v>0</v>
      </c>
      <c r="O53" s="212">
        <f t="shared" si="18"/>
        <v>0</v>
      </c>
      <c r="P53" s="212">
        <f t="shared" si="18"/>
        <v>0</v>
      </c>
      <c r="Q53" s="212">
        <f t="shared" si="18"/>
        <v>0</v>
      </c>
      <c r="R53" s="212">
        <f t="shared" si="18"/>
        <v>29125</v>
      </c>
      <c r="S53" s="13">
        <f t="shared" si="7"/>
        <v>29125</v>
      </c>
      <c r="U53" s="79">
        <f t="shared" si="17"/>
        <v>0</v>
      </c>
    </row>
    <row r="54" spans="1:21" ht="21" customHeight="1">
      <c r="A54" s="562"/>
      <c r="B54" s="565"/>
      <c r="C54" s="566"/>
      <c r="D54" s="213" t="s">
        <v>14</v>
      </c>
      <c r="E54" s="70" t="s">
        <v>336</v>
      </c>
      <c r="F54" s="70">
        <f t="shared" si="18"/>
        <v>0</v>
      </c>
      <c r="G54" s="70">
        <f t="shared" si="18"/>
        <v>0</v>
      </c>
      <c r="H54" s="70">
        <f t="shared" si="18"/>
        <v>0</v>
      </c>
      <c r="I54" s="70">
        <f t="shared" si="18"/>
        <v>0</v>
      </c>
      <c r="J54" s="70">
        <f t="shared" si="18"/>
        <v>0</v>
      </c>
      <c r="K54" s="70">
        <f t="shared" si="18"/>
        <v>0</v>
      </c>
      <c r="L54" s="70">
        <f t="shared" si="18"/>
        <v>0</v>
      </c>
      <c r="M54" s="70">
        <f t="shared" si="18"/>
        <v>0</v>
      </c>
      <c r="N54" s="70">
        <f t="shared" si="18"/>
        <v>0</v>
      </c>
      <c r="O54" s="70">
        <f t="shared" si="18"/>
        <v>0</v>
      </c>
      <c r="P54" s="70">
        <f t="shared" si="18"/>
        <v>0</v>
      </c>
      <c r="Q54" s="70">
        <f t="shared" si="18"/>
        <v>0</v>
      </c>
      <c r="R54" s="70">
        <f t="shared" si="18"/>
        <v>28967</v>
      </c>
      <c r="S54" s="23">
        <f t="shared" si="7"/>
        <v>28967</v>
      </c>
      <c r="U54" s="79" t="e">
        <f t="shared" si="17"/>
        <v>#VALUE!</v>
      </c>
    </row>
    <row r="55" spans="1:21" ht="21" customHeight="1">
      <c r="A55" s="483"/>
      <c r="B55" s="560"/>
      <c r="C55" s="466" t="s">
        <v>329</v>
      </c>
      <c r="D55" s="8" t="s">
        <v>0</v>
      </c>
      <c r="E55" s="69">
        <v>29125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29125</v>
      </c>
      <c r="S55" s="13">
        <f aca="true" t="shared" si="19" ref="S55:S86">SUM(F55:R55)</f>
        <v>29125</v>
      </c>
      <c r="U55" s="79">
        <f t="shared" si="17"/>
        <v>0</v>
      </c>
    </row>
    <row r="56" spans="1:21" ht="21" customHeight="1">
      <c r="A56" s="467"/>
      <c r="B56" s="457"/>
      <c r="C56" s="466"/>
      <c r="D56" s="213" t="s">
        <v>14</v>
      </c>
      <c r="E56" s="70" t="s">
        <v>336</v>
      </c>
      <c r="F56" s="23"/>
      <c r="G56" s="23"/>
      <c r="H56" s="23"/>
      <c r="I56" s="23"/>
      <c r="J56" s="23">
        <v>0</v>
      </c>
      <c r="K56" s="23"/>
      <c r="L56" s="23"/>
      <c r="M56" s="23"/>
      <c r="N56" s="23"/>
      <c r="O56" s="65"/>
      <c r="P56" s="65"/>
      <c r="Q56" s="23"/>
      <c r="R56" s="23">
        <v>28967</v>
      </c>
      <c r="S56" s="23">
        <f t="shared" si="19"/>
        <v>28967</v>
      </c>
      <c r="U56" s="79" t="e">
        <f t="shared" si="17"/>
        <v>#VALUE!</v>
      </c>
    </row>
    <row r="57" spans="1:19" ht="21" customHeight="1">
      <c r="A57" s="585"/>
      <c r="B57" s="569" t="s">
        <v>348</v>
      </c>
      <c r="C57" s="570"/>
      <c r="D57" s="8" t="s">
        <v>0</v>
      </c>
      <c r="E57" s="212">
        <f aca="true" t="shared" si="20" ref="E57:R58">E59</f>
        <v>247759</v>
      </c>
      <c r="F57" s="212">
        <f t="shared" si="20"/>
        <v>0</v>
      </c>
      <c r="G57" s="212">
        <f t="shared" si="20"/>
        <v>0</v>
      </c>
      <c r="H57" s="212">
        <f t="shared" si="20"/>
        <v>0</v>
      </c>
      <c r="I57" s="212">
        <f t="shared" si="20"/>
        <v>0</v>
      </c>
      <c r="J57" s="212">
        <f t="shared" si="20"/>
        <v>0</v>
      </c>
      <c r="K57" s="212">
        <f t="shared" si="20"/>
        <v>0</v>
      </c>
      <c r="L57" s="212">
        <f t="shared" si="20"/>
        <v>0</v>
      </c>
      <c r="M57" s="212">
        <f t="shared" si="20"/>
        <v>0</v>
      </c>
      <c r="N57" s="212">
        <f t="shared" si="20"/>
        <v>0</v>
      </c>
      <c r="O57" s="212">
        <f t="shared" si="20"/>
        <v>0</v>
      </c>
      <c r="P57" s="212">
        <f t="shared" si="20"/>
        <v>0</v>
      </c>
      <c r="Q57" s="212">
        <f t="shared" si="20"/>
        <v>0</v>
      </c>
      <c r="R57" s="212">
        <f t="shared" si="20"/>
        <v>247759</v>
      </c>
      <c r="S57" s="13">
        <f t="shared" si="19"/>
        <v>247759</v>
      </c>
    </row>
    <row r="58" spans="1:19" ht="21" customHeight="1">
      <c r="A58" s="586"/>
      <c r="B58" s="571"/>
      <c r="C58" s="572"/>
      <c r="D58" s="213" t="s">
        <v>14</v>
      </c>
      <c r="E58" s="70" t="s">
        <v>285</v>
      </c>
      <c r="F58" s="70">
        <f t="shared" si="20"/>
        <v>0</v>
      </c>
      <c r="G58" s="70">
        <f t="shared" si="20"/>
        <v>0</v>
      </c>
      <c r="H58" s="70">
        <f t="shared" si="20"/>
        <v>0</v>
      </c>
      <c r="I58" s="70">
        <f t="shared" si="20"/>
        <v>0</v>
      </c>
      <c r="J58" s="70">
        <f t="shared" si="20"/>
        <v>0</v>
      </c>
      <c r="K58" s="70">
        <f t="shared" si="20"/>
        <v>0</v>
      </c>
      <c r="L58" s="70">
        <f t="shared" si="20"/>
        <v>0</v>
      </c>
      <c r="M58" s="70">
        <f t="shared" si="20"/>
        <v>0</v>
      </c>
      <c r="N58" s="70">
        <f t="shared" si="20"/>
        <v>0</v>
      </c>
      <c r="O58" s="70">
        <f t="shared" si="20"/>
        <v>0</v>
      </c>
      <c r="P58" s="70">
        <f t="shared" si="20"/>
        <v>0</v>
      </c>
      <c r="Q58" s="70">
        <f t="shared" si="20"/>
        <v>0</v>
      </c>
      <c r="R58" s="70">
        <f t="shared" si="20"/>
        <v>247280</v>
      </c>
      <c r="S58" s="23">
        <f t="shared" si="19"/>
        <v>247280</v>
      </c>
    </row>
    <row r="59" spans="1:19" ht="21" customHeight="1">
      <c r="A59" s="573"/>
      <c r="B59" s="588"/>
      <c r="C59" s="668" t="s">
        <v>350</v>
      </c>
      <c r="D59" s="8" t="s">
        <v>0</v>
      </c>
      <c r="E59" s="69">
        <v>247759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247759</v>
      </c>
      <c r="S59" s="13">
        <f t="shared" si="19"/>
        <v>247759</v>
      </c>
    </row>
    <row r="60" spans="1:19" ht="21" customHeight="1">
      <c r="A60" s="574"/>
      <c r="B60" s="488"/>
      <c r="C60" s="669"/>
      <c r="D60" s="213" t="s">
        <v>14</v>
      </c>
      <c r="E60" s="70" t="s">
        <v>285</v>
      </c>
      <c r="F60" s="23"/>
      <c r="G60" s="23"/>
      <c r="H60" s="23"/>
      <c r="I60" s="23"/>
      <c r="J60" s="23">
        <v>0</v>
      </c>
      <c r="K60" s="23"/>
      <c r="L60" s="23"/>
      <c r="M60" s="23"/>
      <c r="N60" s="23"/>
      <c r="O60" s="65"/>
      <c r="P60" s="65"/>
      <c r="Q60" s="23"/>
      <c r="R60" s="23">
        <v>247280</v>
      </c>
      <c r="S60" s="23">
        <f t="shared" si="19"/>
        <v>247280</v>
      </c>
    </row>
    <row r="61" spans="1:21" ht="21" customHeight="1">
      <c r="A61" s="467" t="s">
        <v>316</v>
      </c>
      <c r="B61" s="582"/>
      <c r="C61" s="468"/>
      <c r="D61" s="8" t="s">
        <v>0</v>
      </c>
      <c r="E61" s="13">
        <f aca="true" t="shared" si="21" ref="E61:R62">SUM(E63,E67,E77,E81)</f>
        <v>1420558</v>
      </c>
      <c r="F61" s="13">
        <f t="shared" si="21"/>
        <v>50600</v>
      </c>
      <c r="G61" s="13">
        <f t="shared" si="21"/>
        <v>203594</v>
      </c>
      <c r="H61" s="13">
        <f t="shared" si="21"/>
        <v>200255</v>
      </c>
      <c r="I61" s="13">
        <f t="shared" si="21"/>
        <v>205904</v>
      </c>
      <c r="J61" s="13">
        <f t="shared" si="21"/>
        <v>205793</v>
      </c>
      <c r="K61" s="13">
        <f t="shared" si="21"/>
        <v>214170</v>
      </c>
      <c r="L61" s="13">
        <f t="shared" si="21"/>
        <v>146744</v>
      </c>
      <c r="M61" s="13">
        <f t="shared" si="21"/>
        <v>0</v>
      </c>
      <c r="N61" s="13">
        <f t="shared" si="21"/>
        <v>359</v>
      </c>
      <c r="O61" s="13">
        <f t="shared" si="21"/>
        <v>785</v>
      </c>
      <c r="P61" s="13">
        <f t="shared" si="21"/>
        <v>190854</v>
      </c>
      <c r="Q61" s="13">
        <f t="shared" si="21"/>
        <v>1500</v>
      </c>
      <c r="R61" s="13">
        <f t="shared" si="21"/>
        <v>0</v>
      </c>
      <c r="S61" s="13">
        <f t="shared" si="19"/>
        <v>1420558</v>
      </c>
      <c r="U61" s="79">
        <f aca="true" t="shared" si="22" ref="U61:U86">E61-S61</f>
        <v>0</v>
      </c>
    </row>
    <row r="62" spans="1:21" ht="21" customHeight="1">
      <c r="A62" s="467"/>
      <c r="B62" s="582"/>
      <c r="C62" s="468"/>
      <c r="D62" s="213" t="s">
        <v>14</v>
      </c>
      <c r="E62" s="70" t="s">
        <v>336</v>
      </c>
      <c r="F62" s="23">
        <f t="shared" si="21"/>
        <v>0</v>
      </c>
      <c r="G62" s="23">
        <f t="shared" si="21"/>
        <v>129985</v>
      </c>
      <c r="H62" s="23">
        <f t="shared" si="21"/>
        <v>92763</v>
      </c>
      <c r="I62" s="23">
        <f t="shared" si="21"/>
        <v>133919</v>
      </c>
      <c r="J62" s="23">
        <f t="shared" si="21"/>
        <v>134612</v>
      </c>
      <c r="K62" s="23">
        <f t="shared" si="21"/>
        <v>126119</v>
      </c>
      <c r="L62" s="23">
        <f t="shared" si="21"/>
        <v>178981</v>
      </c>
      <c r="M62" s="23">
        <f t="shared" si="21"/>
        <v>150195</v>
      </c>
      <c r="N62" s="23">
        <f t="shared" si="21"/>
        <v>90651</v>
      </c>
      <c r="O62" s="23">
        <f t="shared" si="21"/>
        <v>34885</v>
      </c>
      <c r="P62" s="23">
        <f t="shared" si="21"/>
        <v>79355</v>
      </c>
      <c r="Q62" s="23">
        <f t="shared" si="21"/>
        <v>66805</v>
      </c>
      <c r="R62" s="23">
        <f t="shared" si="21"/>
        <v>151929</v>
      </c>
      <c r="S62" s="23">
        <f t="shared" si="19"/>
        <v>1370199</v>
      </c>
      <c r="U62" s="79" t="e">
        <f t="shared" si="22"/>
        <v>#VALUE!</v>
      </c>
    </row>
    <row r="63" spans="1:21" ht="21" customHeight="1">
      <c r="A63" s="561"/>
      <c r="B63" s="563" t="s">
        <v>317</v>
      </c>
      <c r="C63" s="564"/>
      <c r="D63" s="8" t="s">
        <v>0</v>
      </c>
      <c r="E63" s="212">
        <f aca="true" t="shared" si="23" ref="E63:R64">E65</f>
        <v>9274</v>
      </c>
      <c r="F63" s="212">
        <f t="shared" si="23"/>
        <v>600</v>
      </c>
      <c r="G63" s="212">
        <f t="shared" si="23"/>
        <v>3100</v>
      </c>
      <c r="H63" s="212">
        <f t="shared" si="23"/>
        <v>100</v>
      </c>
      <c r="I63" s="212">
        <f t="shared" si="23"/>
        <v>4904</v>
      </c>
      <c r="J63" s="212">
        <f t="shared" si="23"/>
        <v>0</v>
      </c>
      <c r="K63" s="212">
        <f t="shared" si="23"/>
        <v>0</v>
      </c>
      <c r="L63" s="212">
        <f t="shared" si="23"/>
        <v>285</v>
      </c>
      <c r="M63" s="212">
        <f t="shared" si="23"/>
        <v>0</v>
      </c>
      <c r="N63" s="212">
        <f t="shared" si="23"/>
        <v>0</v>
      </c>
      <c r="O63" s="212">
        <f t="shared" si="23"/>
        <v>285</v>
      </c>
      <c r="P63" s="212">
        <f t="shared" si="23"/>
        <v>0</v>
      </c>
      <c r="Q63" s="212">
        <f t="shared" si="23"/>
        <v>0</v>
      </c>
      <c r="R63" s="212">
        <f t="shared" si="23"/>
        <v>0</v>
      </c>
      <c r="S63" s="13">
        <f t="shared" si="19"/>
        <v>9274</v>
      </c>
      <c r="U63" s="79">
        <f t="shared" si="22"/>
        <v>0</v>
      </c>
    </row>
    <row r="64" spans="1:21" ht="21" customHeight="1">
      <c r="A64" s="562"/>
      <c r="B64" s="565"/>
      <c r="C64" s="566"/>
      <c r="D64" s="213" t="s">
        <v>14</v>
      </c>
      <c r="E64" s="70" t="s">
        <v>336</v>
      </c>
      <c r="F64" s="70">
        <f t="shared" si="23"/>
        <v>0</v>
      </c>
      <c r="G64" s="70">
        <f t="shared" si="23"/>
        <v>0</v>
      </c>
      <c r="H64" s="70">
        <f t="shared" si="23"/>
        <v>376</v>
      </c>
      <c r="I64" s="70">
        <f t="shared" si="23"/>
        <v>2688</v>
      </c>
      <c r="J64" s="70">
        <f t="shared" si="23"/>
        <v>0</v>
      </c>
      <c r="K64" s="70">
        <f t="shared" si="23"/>
        <v>0</v>
      </c>
      <c r="L64" s="70">
        <f t="shared" si="23"/>
        <v>0</v>
      </c>
      <c r="M64" s="70">
        <f t="shared" si="23"/>
        <v>0</v>
      </c>
      <c r="N64" s="70">
        <f t="shared" si="23"/>
        <v>4</v>
      </c>
      <c r="O64" s="70">
        <f t="shared" si="23"/>
        <v>0</v>
      </c>
      <c r="P64" s="70">
        <f t="shared" si="23"/>
        <v>0</v>
      </c>
      <c r="Q64" s="70">
        <f t="shared" si="23"/>
        <v>-2688</v>
      </c>
      <c r="R64" s="70">
        <f t="shared" si="23"/>
        <v>0</v>
      </c>
      <c r="S64" s="23">
        <f t="shared" si="19"/>
        <v>380</v>
      </c>
      <c r="U64" s="79" t="e">
        <f t="shared" si="22"/>
        <v>#VALUE!</v>
      </c>
    </row>
    <row r="65" spans="1:21" ht="21" customHeight="1">
      <c r="A65" s="483"/>
      <c r="B65" s="560"/>
      <c r="C65" s="466" t="s">
        <v>328</v>
      </c>
      <c r="D65" s="8" t="s">
        <v>0</v>
      </c>
      <c r="E65" s="69">
        <v>9274</v>
      </c>
      <c r="F65" s="69">
        <v>600</v>
      </c>
      <c r="G65" s="69">
        <v>3100</v>
      </c>
      <c r="H65" s="69">
        <v>100</v>
      </c>
      <c r="I65" s="69">
        <v>4904</v>
      </c>
      <c r="J65" s="69">
        <v>0</v>
      </c>
      <c r="K65" s="69">
        <v>0</v>
      </c>
      <c r="L65" s="69">
        <v>285</v>
      </c>
      <c r="M65" s="69">
        <v>0</v>
      </c>
      <c r="N65" s="69">
        <v>0</v>
      </c>
      <c r="O65" s="69">
        <v>285</v>
      </c>
      <c r="P65" s="69">
        <v>0</v>
      </c>
      <c r="Q65" s="69">
        <v>0</v>
      </c>
      <c r="R65" s="69">
        <v>0</v>
      </c>
      <c r="S65" s="13">
        <f t="shared" si="19"/>
        <v>9274</v>
      </c>
      <c r="U65" s="79">
        <f t="shared" si="22"/>
        <v>0</v>
      </c>
    </row>
    <row r="66" spans="1:21" ht="21" customHeight="1">
      <c r="A66" s="467"/>
      <c r="B66" s="457"/>
      <c r="C66" s="466"/>
      <c r="D66" s="213" t="s">
        <v>14</v>
      </c>
      <c r="E66" s="70" t="s">
        <v>336</v>
      </c>
      <c r="F66" s="23"/>
      <c r="G66" s="23"/>
      <c r="H66" s="23">
        <v>376</v>
      </c>
      <c r="I66" s="23">
        <v>2688</v>
      </c>
      <c r="J66" s="23">
        <v>0</v>
      </c>
      <c r="K66" s="23"/>
      <c r="L66" s="23"/>
      <c r="M66" s="23"/>
      <c r="N66" s="23">
        <v>4</v>
      </c>
      <c r="O66" s="65"/>
      <c r="P66" s="65"/>
      <c r="Q66" s="23">
        <v>-2688</v>
      </c>
      <c r="R66" s="23"/>
      <c r="S66" s="23">
        <f t="shared" si="19"/>
        <v>380</v>
      </c>
      <c r="U66" s="79" t="e">
        <f t="shared" si="22"/>
        <v>#VALUE!</v>
      </c>
    </row>
    <row r="67" spans="1:21" ht="21" customHeight="1">
      <c r="A67" s="561"/>
      <c r="B67" s="578" t="s">
        <v>319</v>
      </c>
      <c r="C67" s="579"/>
      <c r="D67" s="8" t="s">
        <v>0</v>
      </c>
      <c r="E67" s="212">
        <f aca="true" t="shared" si="24" ref="E67:R68">SUM(E69,E71,E73,E75)</f>
        <v>1406326</v>
      </c>
      <c r="F67" s="212">
        <f t="shared" si="24"/>
        <v>50000</v>
      </c>
      <c r="G67" s="212">
        <f t="shared" si="24"/>
        <v>200000</v>
      </c>
      <c r="H67" s="212">
        <f t="shared" si="24"/>
        <v>200000</v>
      </c>
      <c r="I67" s="212">
        <f t="shared" si="24"/>
        <v>200800</v>
      </c>
      <c r="J67" s="212">
        <f t="shared" si="24"/>
        <v>205793</v>
      </c>
      <c r="K67" s="212">
        <f t="shared" si="24"/>
        <v>214170</v>
      </c>
      <c r="L67" s="212">
        <f t="shared" si="24"/>
        <v>145709</v>
      </c>
      <c r="M67" s="212">
        <f t="shared" si="24"/>
        <v>0</v>
      </c>
      <c r="N67" s="212">
        <f t="shared" si="24"/>
        <v>0</v>
      </c>
      <c r="O67" s="212">
        <f t="shared" si="24"/>
        <v>0</v>
      </c>
      <c r="P67" s="212">
        <f t="shared" si="24"/>
        <v>189854</v>
      </c>
      <c r="Q67" s="212">
        <f t="shared" si="24"/>
        <v>0</v>
      </c>
      <c r="R67" s="212">
        <f t="shared" si="24"/>
        <v>0</v>
      </c>
      <c r="S67" s="13">
        <f t="shared" si="19"/>
        <v>1406326</v>
      </c>
      <c r="U67" s="79">
        <f t="shared" si="22"/>
        <v>0</v>
      </c>
    </row>
    <row r="68" spans="1:21" ht="21" customHeight="1">
      <c r="A68" s="562"/>
      <c r="B68" s="580"/>
      <c r="C68" s="581"/>
      <c r="D68" s="213" t="s">
        <v>14</v>
      </c>
      <c r="E68" s="70" t="s">
        <v>336</v>
      </c>
      <c r="F68" s="70">
        <f t="shared" si="24"/>
        <v>0</v>
      </c>
      <c r="G68" s="70">
        <f t="shared" si="24"/>
        <v>129985</v>
      </c>
      <c r="H68" s="70">
        <f t="shared" si="24"/>
        <v>92387</v>
      </c>
      <c r="I68" s="70">
        <f t="shared" si="24"/>
        <v>131088</v>
      </c>
      <c r="J68" s="70">
        <f t="shared" si="24"/>
        <v>134552</v>
      </c>
      <c r="K68" s="70">
        <f t="shared" si="24"/>
        <v>126093</v>
      </c>
      <c r="L68" s="70">
        <f t="shared" si="24"/>
        <v>178859</v>
      </c>
      <c r="M68" s="70">
        <f t="shared" si="24"/>
        <v>150195</v>
      </c>
      <c r="N68" s="70">
        <f t="shared" si="24"/>
        <v>90647</v>
      </c>
      <c r="O68" s="70">
        <f t="shared" si="24"/>
        <v>34885</v>
      </c>
      <c r="P68" s="70">
        <f t="shared" si="24"/>
        <v>79335</v>
      </c>
      <c r="Q68" s="70">
        <f t="shared" si="24"/>
        <v>67033</v>
      </c>
      <c r="R68" s="70">
        <f t="shared" si="24"/>
        <v>150592</v>
      </c>
      <c r="S68" s="23">
        <f t="shared" si="19"/>
        <v>1365651</v>
      </c>
      <c r="U68" s="79" t="e">
        <f t="shared" si="22"/>
        <v>#VALUE!</v>
      </c>
    </row>
    <row r="69" spans="1:21" ht="21" customHeight="1">
      <c r="A69" s="559"/>
      <c r="B69" s="560"/>
      <c r="C69" s="466" t="s">
        <v>330</v>
      </c>
      <c r="D69" s="8" t="s">
        <v>0</v>
      </c>
      <c r="E69" s="69">
        <v>1133</v>
      </c>
      <c r="F69" s="69">
        <v>0</v>
      </c>
      <c r="G69" s="69">
        <v>0</v>
      </c>
      <c r="H69" s="69">
        <v>0</v>
      </c>
      <c r="I69" s="69">
        <v>800</v>
      </c>
      <c r="J69" s="69">
        <v>0</v>
      </c>
      <c r="K69" s="69">
        <v>0</v>
      </c>
      <c r="L69" s="69">
        <v>333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13">
        <f t="shared" si="19"/>
        <v>1133</v>
      </c>
      <c r="U69" s="79">
        <f t="shared" si="22"/>
        <v>0</v>
      </c>
    </row>
    <row r="70" spans="1:21" ht="21" customHeight="1">
      <c r="A70" s="559"/>
      <c r="B70" s="560"/>
      <c r="C70" s="466"/>
      <c r="D70" s="213" t="s">
        <v>14</v>
      </c>
      <c r="E70" s="70" t="s">
        <v>336</v>
      </c>
      <c r="F70" s="23"/>
      <c r="G70" s="23"/>
      <c r="H70" s="23"/>
      <c r="I70" s="23"/>
      <c r="J70" s="23">
        <v>0</v>
      </c>
      <c r="K70" s="23"/>
      <c r="L70" s="23"/>
      <c r="M70" s="23"/>
      <c r="N70" s="23">
        <v>1111</v>
      </c>
      <c r="O70" s="65"/>
      <c r="P70" s="65"/>
      <c r="Q70" s="23"/>
      <c r="R70" s="23"/>
      <c r="S70" s="23">
        <f t="shared" si="19"/>
        <v>1111</v>
      </c>
      <c r="U70" s="79" t="e">
        <f t="shared" si="22"/>
        <v>#VALUE!</v>
      </c>
    </row>
    <row r="71" spans="1:21" ht="21" customHeight="1">
      <c r="A71" s="559"/>
      <c r="B71" s="560"/>
      <c r="C71" s="466" t="s">
        <v>331</v>
      </c>
      <c r="D71" s="8" t="s">
        <v>0</v>
      </c>
      <c r="E71" s="69">
        <v>189854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189854</v>
      </c>
      <c r="Q71" s="69">
        <v>0</v>
      </c>
      <c r="R71" s="69">
        <v>0</v>
      </c>
      <c r="S71" s="13">
        <f t="shared" si="19"/>
        <v>189854</v>
      </c>
      <c r="U71" s="79">
        <f t="shared" si="22"/>
        <v>0</v>
      </c>
    </row>
    <row r="72" spans="1:21" ht="21" customHeight="1">
      <c r="A72" s="559"/>
      <c r="B72" s="560"/>
      <c r="C72" s="466"/>
      <c r="D72" s="213" t="s">
        <v>14</v>
      </c>
      <c r="E72" s="70" t="s">
        <v>336</v>
      </c>
      <c r="F72" s="23"/>
      <c r="G72" s="23"/>
      <c r="H72" s="23"/>
      <c r="I72" s="23"/>
      <c r="J72" s="23">
        <v>0</v>
      </c>
      <c r="K72" s="23"/>
      <c r="L72" s="23"/>
      <c r="M72" s="23"/>
      <c r="N72" s="23"/>
      <c r="O72" s="65"/>
      <c r="P72" s="65"/>
      <c r="Q72" s="23"/>
      <c r="R72" s="23">
        <v>149453</v>
      </c>
      <c r="S72" s="23">
        <f t="shared" si="19"/>
        <v>149453</v>
      </c>
      <c r="U72" s="79" t="e">
        <f t="shared" si="22"/>
        <v>#VALUE!</v>
      </c>
    </row>
    <row r="73" spans="1:21" ht="21" customHeight="1">
      <c r="A73" s="559"/>
      <c r="B73" s="560"/>
      <c r="C73" s="466" t="s">
        <v>332</v>
      </c>
      <c r="D73" s="8" t="s">
        <v>0</v>
      </c>
      <c r="E73" s="69">
        <v>1195376</v>
      </c>
      <c r="F73" s="69">
        <v>50000</v>
      </c>
      <c r="G73" s="69">
        <v>200000</v>
      </c>
      <c r="H73" s="69">
        <v>200000</v>
      </c>
      <c r="I73" s="69">
        <v>200000</v>
      </c>
      <c r="J73" s="69">
        <v>200000</v>
      </c>
      <c r="K73" s="69">
        <v>200000</v>
      </c>
      <c r="L73" s="69">
        <v>145376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13">
        <f t="shared" si="19"/>
        <v>1195376</v>
      </c>
      <c r="U73" s="79">
        <f t="shared" si="22"/>
        <v>0</v>
      </c>
    </row>
    <row r="74" spans="1:21" ht="21" customHeight="1">
      <c r="A74" s="559"/>
      <c r="B74" s="560"/>
      <c r="C74" s="466"/>
      <c r="D74" s="213" t="s">
        <v>14</v>
      </c>
      <c r="E74" s="70" t="s">
        <v>336</v>
      </c>
      <c r="F74" s="23"/>
      <c r="G74" s="23">
        <v>129985</v>
      </c>
      <c r="H74" s="23">
        <v>92387</v>
      </c>
      <c r="I74" s="23">
        <v>129333</v>
      </c>
      <c r="J74" s="23">
        <v>134552</v>
      </c>
      <c r="K74" s="23">
        <v>126093</v>
      </c>
      <c r="L74" s="23">
        <v>174766</v>
      </c>
      <c r="M74" s="23">
        <v>139117</v>
      </c>
      <c r="N74" s="23">
        <v>89536</v>
      </c>
      <c r="O74" s="65">
        <v>34885</v>
      </c>
      <c r="P74" s="65">
        <v>79335</v>
      </c>
      <c r="Q74" s="23">
        <v>65290</v>
      </c>
      <c r="R74" s="23">
        <v>80</v>
      </c>
      <c r="S74" s="23">
        <f t="shared" si="19"/>
        <v>1195359</v>
      </c>
      <c r="U74" s="79" t="e">
        <f t="shared" si="22"/>
        <v>#VALUE!</v>
      </c>
    </row>
    <row r="75" spans="1:21" ht="21" customHeight="1">
      <c r="A75" s="559"/>
      <c r="B75" s="560"/>
      <c r="C75" s="466" t="s">
        <v>333</v>
      </c>
      <c r="D75" s="8" t="s">
        <v>0</v>
      </c>
      <c r="E75" s="69">
        <v>19963</v>
      </c>
      <c r="F75" s="69">
        <v>0</v>
      </c>
      <c r="G75" s="69">
        <v>0</v>
      </c>
      <c r="H75" s="69">
        <v>0</v>
      </c>
      <c r="I75" s="69">
        <v>0</v>
      </c>
      <c r="J75" s="69">
        <v>5793</v>
      </c>
      <c r="K75" s="69">
        <v>14170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13">
        <f t="shared" si="19"/>
        <v>19963</v>
      </c>
      <c r="U75" s="79">
        <f t="shared" si="22"/>
        <v>0</v>
      </c>
    </row>
    <row r="76" spans="1:21" ht="21" customHeight="1">
      <c r="A76" s="483"/>
      <c r="B76" s="457"/>
      <c r="C76" s="466"/>
      <c r="D76" s="213" t="s">
        <v>14</v>
      </c>
      <c r="E76" s="70" t="s">
        <v>336</v>
      </c>
      <c r="F76" s="23"/>
      <c r="G76" s="23"/>
      <c r="H76" s="23"/>
      <c r="I76" s="23">
        <v>1755</v>
      </c>
      <c r="J76" s="23">
        <v>0</v>
      </c>
      <c r="K76" s="23"/>
      <c r="L76" s="23">
        <v>4093</v>
      </c>
      <c r="M76" s="23">
        <v>11078</v>
      </c>
      <c r="N76" s="23"/>
      <c r="O76" s="65"/>
      <c r="P76" s="65"/>
      <c r="Q76" s="23">
        <v>1743</v>
      </c>
      <c r="R76" s="23">
        <v>1059</v>
      </c>
      <c r="S76" s="23">
        <f t="shared" si="19"/>
        <v>19728</v>
      </c>
      <c r="U76" s="79" t="e">
        <f t="shared" si="22"/>
        <v>#VALUE!</v>
      </c>
    </row>
    <row r="77" spans="1:21" ht="21" customHeight="1">
      <c r="A77" s="561"/>
      <c r="B77" s="578" t="s">
        <v>320</v>
      </c>
      <c r="C77" s="579"/>
      <c r="D77" s="8" t="s">
        <v>0</v>
      </c>
      <c r="E77" s="212">
        <f aca="true" t="shared" si="25" ref="E77:R78">E79</f>
        <v>4564</v>
      </c>
      <c r="F77" s="212">
        <f t="shared" si="25"/>
        <v>0</v>
      </c>
      <c r="G77" s="212">
        <f t="shared" si="25"/>
        <v>100</v>
      </c>
      <c r="H77" s="212">
        <f t="shared" si="25"/>
        <v>155</v>
      </c>
      <c r="I77" s="212">
        <f t="shared" si="25"/>
        <v>200</v>
      </c>
      <c r="J77" s="212">
        <f t="shared" si="25"/>
        <v>0</v>
      </c>
      <c r="K77" s="212">
        <f t="shared" si="25"/>
        <v>0</v>
      </c>
      <c r="L77" s="212">
        <f t="shared" si="25"/>
        <v>750</v>
      </c>
      <c r="M77" s="212">
        <f t="shared" si="25"/>
        <v>0</v>
      </c>
      <c r="N77" s="212">
        <f t="shared" si="25"/>
        <v>359</v>
      </c>
      <c r="O77" s="212">
        <f t="shared" si="25"/>
        <v>500</v>
      </c>
      <c r="P77" s="212">
        <f t="shared" si="25"/>
        <v>1000</v>
      </c>
      <c r="Q77" s="212">
        <f t="shared" si="25"/>
        <v>1500</v>
      </c>
      <c r="R77" s="212">
        <f t="shared" si="25"/>
        <v>0</v>
      </c>
      <c r="S77" s="13">
        <f t="shared" si="19"/>
        <v>4564</v>
      </c>
      <c r="U77" s="79">
        <f t="shared" si="22"/>
        <v>0</v>
      </c>
    </row>
    <row r="78" spans="1:21" ht="21" customHeight="1">
      <c r="A78" s="562"/>
      <c r="B78" s="580"/>
      <c r="C78" s="581"/>
      <c r="D78" s="213" t="s">
        <v>14</v>
      </c>
      <c r="E78" s="70" t="s">
        <v>336</v>
      </c>
      <c r="F78" s="70">
        <f t="shared" si="25"/>
        <v>0</v>
      </c>
      <c r="G78" s="70">
        <f t="shared" si="25"/>
        <v>0</v>
      </c>
      <c r="H78" s="70">
        <f t="shared" si="25"/>
        <v>0</v>
      </c>
      <c r="I78" s="70">
        <f t="shared" si="25"/>
        <v>0</v>
      </c>
      <c r="J78" s="70">
        <f t="shared" si="25"/>
        <v>60</v>
      </c>
      <c r="K78" s="70">
        <f t="shared" si="25"/>
        <v>18</v>
      </c>
      <c r="L78" s="70">
        <f t="shared" si="25"/>
        <v>122</v>
      </c>
      <c r="M78" s="70">
        <f t="shared" si="25"/>
        <v>0</v>
      </c>
      <c r="N78" s="70">
        <f t="shared" si="25"/>
        <v>0</v>
      </c>
      <c r="O78" s="70">
        <f t="shared" si="25"/>
        <v>0</v>
      </c>
      <c r="P78" s="70">
        <f t="shared" si="25"/>
        <v>20</v>
      </c>
      <c r="Q78" s="70">
        <f t="shared" si="25"/>
        <v>2460</v>
      </c>
      <c r="R78" s="70">
        <f t="shared" si="25"/>
        <v>1337</v>
      </c>
      <c r="S78" s="23">
        <f t="shared" si="19"/>
        <v>4017</v>
      </c>
      <c r="U78" s="79" t="e">
        <f t="shared" si="22"/>
        <v>#VALUE!</v>
      </c>
    </row>
    <row r="79" spans="1:21" ht="21" customHeight="1">
      <c r="A79" s="483"/>
      <c r="B79" s="560"/>
      <c r="C79" s="466" t="s">
        <v>334</v>
      </c>
      <c r="D79" s="8" t="s">
        <v>0</v>
      </c>
      <c r="E79" s="69">
        <v>4564</v>
      </c>
      <c r="F79" s="69">
        <v>0</v>
      </c>
      <c r="G79" s="69">
        <v>100</v>
      </c>
      <c r="H79" s="69">
        <v>155</v>
      </c>
      <c r="I79" s="69">
        <v>200</v>
      </c>
      <c r="J79" s="69">
        <v>0</v>
      </c>
      <c r="K79" s="69">
        <v>0</v>
      </c>
      <c r="L79" s="69">
        <v>750</v>
      </c>
      <c r="M79" s="69">
        <v>0</v>
      </c>
      <c r="N79" s="69">
        <v>359</v>
      </c>
      <c r="O79" s="69">
        <v>500</v>
      </c>
      <c r="P79" s="69">
        <v>1000</v>
      </c>
      <c r="Q79" s="69">
        <v>1500</v>
      </c>
      <c r="R79" s="69">
        <v>0</v>
      </c>
      <c r="S79" s="13">
        <f t="shared" si="19"/>
        <v>4564</v>
      </c>
      <c r="U79" s="79">
        <f t="shared" si="22"/>
        <v>0</v>
      </c>
    </row>
    <row r="80" spans="1:21" ht="21" customHeight="1">
      <c r="A80" s="467"/>
      <c r="B80" s="457"/>
      <c r="C80" s="466"/>
      <c r="D80" s="213" t="s">
        <v>14</v>
      </c>
      <c r="E80" s="70" t="s">
        <v>336</v>
      </c>
      <c r="F80" s="23"/>
      <c r="G80" s="23"/>
      <c r="H80" s="23"/>
      <c r="I80" s="23"/>
      <c r="J80" s="23">
        <v>60</v>
      </c>
      <c r="K80" s="23">
        <v>18</v>
      </c>
      <c r="L80" s="23">
        <v>122</v>
      </c>
      <c r="M80" s="23"/>
      <c r="N80" s="23"/>
      <c r="O80" s="65"/>
      <c r="P80" s="65">
        <v>20</v>
      </c>
      <c r="Q80" s="23">
        <v>2460</v>
      </c>
      <c r="R80" s="23">
        <v>1337</v>
      </c>
      <c r="S80" s="23">
        <f t="shared" si="19"/>
        <v>4017</v>
      </c>
      <c r="U80" s="79" t="e">
        <f t="shared" si="22"/>
        <v>#VALUE!</v>
      </c>
    </row>
    <row r="81" spans="1:21" ht="21" customHeight="1">
      <c r="A81" s="561"/>
      <c r="B81" s="578" t="s">
        <v>322</v>
      </c>
      <c r="C81" s="579"/>
      <c r="D81" s="8" t="s">
        <v>0</v>
      </c>
      <c r="E81" s="212">
        <f aca="true" t="shared" si="26" ref="E81:R82">E83</f>
        <v>394</v>
      </c>
      <c r="F81" s="212">
        <f t="shared" si="26"/>
        <v>0</v>
      </c>
      <c r="G81" s="212">
        <f t="shared" si="26"/>
        <v>394</v>
      </c>
      <c r="H81" s="212">
        <f t="shared" si="26"/>
        <v>0</v>
      </c>
      <c r="I81" s="212">
        <f t="shared" si="26"/>
        <v>0</v>
      </c>
      <c r="J81" s="212">
        <f t="shared" si="26"/>
        <v>0</v>
      </c>
      <c r="K81" s="212">
        <f t="shared" si="26"/>
        <v>0</v>
      </c>
      <c r="L81" s="212">
        <f t="shared" si="26"/>
        <v>0</v>
      </c>
      <c r="M81" s="212">
        <f t="shared" si="26"/>
        <v>0</v>
      </c>
      <c r="N81" s="212">
        <f t="shared" si="26"/>
        <v>0</v>
      </c>
      <c r="O81" s="212">
        <f t="shared" si="26"/>
        <v>0</v>
      </c>
      <c r="P81" s="212">
        <f t="shared" si="26"/>
        <v>0</v>
      </c>
      <c r="Q81" s="212">
        <f t="shared" si="26"/>
        <v>0</v>
      </c>
      <c r="R81" s="212">
        <f t="shared" si="26"/>
        <v>0</v>
      </c>
      <c r="S81" s="13">
        <f t="shared" si="19"/>
        <v>394</v>
      </c>
      <c r="U81" s="79">
        <f t="shared" si="22"/>
        <v>0</v>
      </c>
    </row>
    <row r="82" spans="1:21" ht="21" customHeight="1">
      <c r="A82" s="562"/>
      <c r="B82" s="580"/>
      <c r="C82" s="581"/>
      <c r="D82" s="213" t="s">
        <v>14</v>
      </c>
      <c r="E82" s="70" t="s">
        <v>336</v>
      </c>
      <c r="F82" s="70">
        <f t="shared" si="26"/>
        <v>0</v>
      </c>
      <c r="G82" s="70">
        <f t="shared" si="26"/>
        <v>0</v>
      </c>
      <c r="H82" s="70">
        <f t="shared" si="26"/>
        <v>0</v>
      </c>
      <c r="I82" s="70">
        <f t="shared" si="26"/>
        <v>143</v>
      </c>
      <c r="J82" s="70">
        <f t="shared" si="26"/>
        <v>0</v>
      </c>
      <c r="K82" s="70">
        <f t="shared" si="26"/>
        <v>8</v>
      </c>
      <c r="L82" s="70">
        <f t="shared" si="26"/>
        <v>0</v>
      </c>
      <c r="M82" s="70">
        <f t="shared" si="26"/>
        <v>0</v>
      </c>
      <c r="N82" s="70">
        <f t="shared" si="26"/>
        <v>0</v>
      </c>
      <c r="O82" s="70">
        <f t="shared" si="26"/>
        <v>0</v>
      </c>
      <c r="P82" s="70">
        <f t="shared" si="26"/>
        <v>0</v>
      </c>
      <c r="Q82" s="70">
        <f t="shared" si="26"/>
        <v>0</v>
      </c>
      <c r="R82" s="70">
        <f t="shared" si="26"/>
        <v>0</v>
      </c>
      <c r="S82" s="23">
        <f t="shared" si="19"/>
        <v>151</v>
      </c>
      <c r="U82" s="79" t="e">
        <f t="shared" si="22"/>
        <v>#VALUE!</v>
      </c>
    </row>
    <row r="83" spans="1:21" ht="21" customHeight="1">
      <c r="A83" s="483"/>
      <c r="B83" s="560"/>
      <c r="C83" s="466" t="s">
        <v>335</v>
      </c>
      <c r="D83" s="8" t="s">
        <v>0</v>
      </c>
      <c r="E83" s="69">
        <v>394</v>
      </c>
      <c r="F83" s="69">
        <v>0</v>
      </c>
      <c r="G83" s="69">
        <v>394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13">
        <f t="shared" si="19"/>
        <v>394</v>
      </c>
      <c r="U83" s="79">
        <f t="shared" si="22"/>
        <v>0</v>
      </c>
    </row>
    <row r="84" spans="1:21" ht="21" customHeight="1">
      <c r="A84" s="467"/>
      <c r="B84" s="457"/>
      <c r="C84" s="466"/>
      <c r="D84" s="213" t="s">
        <v>14</v>
      </c>
      <c r="E84" s="70" t="s">
        <v>336</v>
      </c>
      <c r="F84" s="23"/>
      <c r="G84" s="23"/>
      <c r="H84" s="23"/>
      <c r="I84" s="23">
        <v>143</v>
      </c>
      <c r="J84" s="23">
        <v>0</v>
      </c>
      <c r="K84" s="23">
        <v>8</v>
      </c>
      <c r="L84" s="23"/>
      <c r="M84" s="23"/>
      <c r="N84" s="23"/>
      <c r="O84" s="65"/>
      <c r="P84" s="65"/>
      <c r="Q84" s="23"/>
      <c r="R84" s="23"/>
      <c r="S84" s="23">
        <f t="shared" si="19"/>
        <v>151</v>
      </c>
      <c r="U84" s="79" t="e">
        <f t="shared" si="22"/>
        <v>#VALUE!</v>
      </c>
    </row>
    <row r="85" spans="1:21" ht="21" customHeight="1">
      <c r="A85" s="454" t="s">
        <v>28</v>
      </c>
      <c r="B85" s="589"/>
      <c r="C85" s="455"/>
      <c r="D85" s="8" t="s">
        <v>0</v>
      </c>
      <c r="E85" s="13">
        <f aca="true" t="shared" si="27" ref="E85:R86">E5+E51+E61+E45</f>
        <v>3367057</v>
      </c>
      <c r="F85" s="13">
        <f t="shared" si="27"/>
        <v>58854</v>
      </c>
      <c r="G85" s="13">
        <f t="shared" si="27"/>
        <v>209142</v>
      </c>
      <c r="H85" s="13">
        <f t="shared" si="27"/>
        <v>209069</v>
      </c>
      <c r="I85" s="13">
        <f t="shared" si="27"/>
        <v>217446</v>
      </c>
      <c r="J85" s="13">
        <f t="shared" si="27"/>
        <v>249525</v>
      </c>
      <c r="K85" s="13">
        <f t="shared" si="27"/>
        <v>260713</v>
      </c>
      <c r="L85" s="13">
        <f t="shared" si="27"/>
        <v>177431</v>
      </c>
      <c r="M85" s="13">
        <f t="shared" si="27"/>
        <v>21620</v>
      </c>
      <c r="N85" s="13">
        <f t="shared" si="27"/>
        <v>32069</v>
      </c>
      <c r="O85" s="13">
        <f t="shared" si="27"/>
        <v>277219</v>
      </c>
      <c r="P85" s="13">
        <f t="shared" si="27"/>
        <v>862715</v>
      </c>
      <c r="Q85" s="13">
        <f t="shared" si="27"/>
        <v>291707</v>
      </c>
      <c r="R85" s="13">
        <f t="shared" si="27"/>
        <v>499547</v>
      </c>
      <c r="S85" s="13">
        <f t="shared" si="19"/>
        <v>3367057</v>
      </c>
      <c r="U85" s="79">
        <f t="shared" si="22"/>
        <v>0</v>
      </c>
    </row>
    <row r="86" spans="1:21" ht="21" customHeight="1">
      <c r="A86" s="456"/>
      <c r="B86" s="590"/>
      <c r="C86" s="457"/>
      <c r="D86" s="214" t="s">
        <v>14</v>
      </c>
      <c r="E86" s="198" t="s">
        <v>336</v>
      </c>
      <c r="F86" s="25">
        <f t="shared" si="27"/>
        <v>0</v>
      </c>
      <c r="G86" s="25">
        <f t="shared" si="27"/>
        <v>129985</v>
      </c>
      <c r="H86" s="25">
        <f t="shared" si="27"/>
        <v>94816</v>
      </c>
      <c r="I86" s="25">
        <f t="shared" si="27"/>
        <v>141221</v>
      </c>
      <c r="J86" s="25">
        <f t="shared" si="27"/>
        <v>135731</v>
      </c>
      <c r="K86" s="25">
        <f t="shared" si="27"/>
        <v>127643</v>
      </c>
      <c r="L86" s="25">
        <f t="shared" si="27"/>
        <v>179491</v>
      </c>
      <c r="M86" s="25">
        <f t="shared" si="27"/>
        <v>150671</v>
      </c>
      <c r="N86" s="25">
        <f t="shared" si="27"/>
        <v>165865</v>
      </c>
      <c r="O86" s="25">
        <f t="shared" si="27"/>
        <v>38545</v>
      </c>
      <c r="P86" s="25">
        <f t="shared" si="27"/>
        <v>90973</v>
      </c>
      <c r="Q86" s="25">
        <f t="shared" si="27"/>
        <v>266171</v>
      </c>
      <c r="R86" s="25">
        <f t="shared" si="27"/>
        <v>693711</v>
      </c>
      <c r="S86" s="25">
        <f t="shared" si="19"/>
        <v>2214823</v>
      </c>
      <c r="U86" s="79" t="e">
        <f t="shared" si="22"/>
        <v>#VALUE!</v>
      </c>
    </row>
    <row r="87" spans="1:19" ht="13.5">
      <c r="A87" s="306" t="s">
        <v>16</v>
      </c>
      <c r="B87" s="307"/>
      <c r="C87" s="575"/>
      <c r="D87" s="312" t="s">
        <v>406</v>
      </c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4"/>
    </row>
    <row r="88" spans="1:19" ht="13.5">
      <c r="A88" s="308"/>
      <c r="B88" s="309"/>
      <c r="C88" s="576"/>
      <c r="D88" s="315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7"/>
    </row>
    <row r="89" spans="1:19" ht="13.5">
      <c r="A89" s="308"/>
      <c r="B89" s="309"/>
      <c r="C89" s="576"/>
      <c r="D89" s="315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7"/>
    </row>
    <row r="90" spans="1:19" ht="13.5">
      <c r="A90" s="308"/>
      <c r="B90" s="309"/>
      <c r="C90" s="576"/>
      <c r="D90" s="315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</row>
    <row r="91" spans="1:19" ht="13.5">
      <c r="A91" s="308"/>
      <c r="B91" s="309"/>
      <c r="C91" s="576"/>
      <c r="D91" s="318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20"/>
    </row>
    <row r="92" spans="1:19" ht="13.5">
      <c r="A92" s="308"/>
      <c r="B92" s="309"/>
      <c r="C92" s="576"/>
      <c r="D92" s="321" t="s">
        <v>407</v>
      </c>
      <c r="E92" s="321"/>
      <c r="F92" s="321"/>
      <c r="G92" s="321"/>
      <c r="H92" s="321"/>
      <c r="I92" s="321"/>
      <c r="J92" s="321"/>
      <c r="K92" s="321"/>
      <c r="L92" s="321"/>
      <c r="M92" s="321"/>
      <c r="N92" s="321"/>
      <c r="O92" s="321"/>
      <c r="P92" s="321"/>
      <c r="Q92" s="321"/>
      <c r="R92" s="321"/>
      <c r="S92" s="321"/>
    </row>
    <row r="93" spans="1:19" ht="13.5">
      <c r="A93" s="308"/>
      <c r="B93" s="309"/>
      <c r="C93" s="576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21"/>
      <c r="O93" s="321"/>
      <c r="P93" s="321"/>
      <c r="Q93" s="321"/>
      <c r="R93" s="321"/>
      <c r="S93" s="321"/>
    </row>
    <row r="94" spans="1:19" ht="13.5">
      <c r="A94" s="308"/>
      <c r="B94" s="309"/>
      <c r="C94" s="576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</row>
    <row r="95" spans="1:19" ht="13.5">
      <c r="A95" s="308"/>
      <c r="B95" s="309"/>
      <c r="C95" s="576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</row>
    <row r="96" spans="1:19" ht="13.5">
      <c r="A96" s="310"/>
      <c r="B96" s="311"/>
      <c r="C96" s="577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321"/>
      <c r="R96" s="321"/>
      <c r="S96" s="321"/>
    </row>
  </sheetData>
  <sheetProtection/>
  <mergeCells count="106">
    <mergeCell ref="A2:C2"/>
    <mergeCell ref="A3:C4"/>
    <mergeCell ref="A7:A8"/>
    <mergeCell ref="B7:C8"/>
    <mergeCell ref="A9:A10"/>
    <mergeCell ref="B9:B10"/>
    <mergeCell ref="C9:C10"/>
    <mergeCell ref="A1:S1"/>
    <mergeCell ref="S3:S4"/>
    <mergeCell ref="D3:D4"/>
    <mergeCell ref="E3:E4"/>
    <mergeCell ref="F3:H3"/>
    <mergeCell ref="A5:C6"/>
    <mergeCell ref="R2:S2"/>
    <mergeCell ref="I3:K3"/>
    <mergeCell ref="L3:N3"/>
    <mergeCell ref="O3:R3"/>
    <mergeCell ref="A11:A12"/>
    <mergeCell ref="B11:C12"/>
    <mergeCell ref="A13:A14"/>
    <mergeCell ref="B13:B14"/>
    <mergeCell ref="C13:C14"/>
    <mergeCell ref="A15:A16"/>
    <mergeCell ref="B15:C16"/>
    <mergeCell ref="A17:A18"/>
    <mergeCell ref="B17:B18"/>
    <mergeCell ref="C17:C18"/>
    <mergeCell ref="B19:C20"/>
    <mergeCell ref="A21:A22"/>
    <mergeCell ref="B21:B22"/>
    <mergeCell ref="C21:C22"/>
    <mergeCell ref="C23:C24"/>
    <mergeCell ref="A25:A26"/>
    <mergeCell ref="B25:C26"/>
    <mergeCell ref="A27:A28"/>
    <mergeCell ref="B27:B28"/>
    <mergeCell ref="C27:C28"/>
    <mergeCell ref="A29:A30"/>
    <mergeCell ref="B29:C30"/>
    <mergeCell ref="A31:A32"/>
    <mergeCell ref="B31:B32"/>
    <mergeCell ref="C31:C32"/>
    <mergeCell ref="A33:A34"/>
    <mergeCell ref="B33:C34"/>
    <mergeCell ref="A35:A36"/>
    <mergeCell ref="B35:B36"/>
    <mergeCell ref="C35:C36"/>
    <mergeCell ref="A37:A38"/>
    <mergeCell ref="B37:C38"/>
    <mergeCell ref="A39:A40"/>
    <mergeCell ref="B39:B40"/>
    <mergeCell ref="C39:C40"/>
    <mergeCell ref="A41:A42"/>
    <mergeCell ref="B41:C42"/>
    <mergeCell ref="A43:A44"/>
    <mergeCell ref="B43:B44"/>
    <mergeCell ref="C43:C44"/>
    <mergeCell ref="A45:C46"/>
    <mergeCell ref="B47:C48"/>
    <mergeCell ref="B49:B50"/>
    <mergeCell ref="C49:C50"/>
    <mergeCell ref="A51:C52"/>
    <mergeCell ref="A53:A54"/>
    <mergeCell ref="B53:C54"/>
    <mergeCell ref="A55:A56"/>
    <mergeCell ref="B55:B56"/>
    <mergeCell ref="C55:C56"/>
    <mergeCell ref="A57:A58"/>
    <mergeCell ref="B57:C58"/>
    <mergeCell ref="A59:A60"/>
    <mergeCell ref="B59:B60"/>
    <mergeCell ref="C59:C60"/>
    <mergeCell ref="A61:C62"/>
    <mergeCell ref="A63:A64"/>
    <mergeCell ref="B63:C64"/>
    <mergeCell ref="A65:A66"/>
    <mergeCell ref="B65:B66"/>
    <mergeCell ref="C65:C66"/>
    <mergeCell ref="A67:A68"/>
    <mergeCell ref="B67:C68"/>
    <mergeCell ref="A69:A70"/>
    <mergeCell ref="B69:B70"/>
    <mergeCell ref="C69:C70"/>
    <mergeCell ref="A71:A72"/>
    <mergeCell ref="B71:B72"/>
    <mergeCell ref="C71:C72"/>
    <mergeCell ref="D92:S96"/>
    <mergeCell ref="A87:C96"/>
    <mergeCell ref="A77:A78"/>
    <mergeCell ref="B77:C78"/>
    <mergeCell ref="A79:A80"/>
    <mergeCell ref="B79:B80"/>
    <mergeCell ref="C79:C80"/>
    <mergeCell ref="A81:A82"/>
    <mergeCell ref="B81:C82"/>
    <mergeCell ref="A83:A84"/>
    <mergeCell ref="B83:B84"/>
    <mergeCell ref="C83:C84"/>
    <mergeCell ref="A85:C86"/>
    <mergeCell ref="D87:S91"/>
    <mergeCell ref="A73:A74"/>
    <mergeCell ref="B73:B74"/>
    <mergeCell ref="C73:C74"/>
    <mergeCell ref="A75:A76"/>
    <mergeCell ref="B75:B76"/>
    <mergeCell ref="C75:C76"/>
  </mergeCells>
  <dataValidations count="1">
    <dataValidation allowBlank="1" showInputMessage="1" showErrorMessage="1" imeMode="off" sqref="E5:S86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  <headerFooter>
    <oddFooter>&amp;R&amp;"HG丸ｺﾞｼｯｸM-PRO,標準"&amp;A
&amp;P/&amp;N</oddFooter>
  </headerFooter>
  <rowBreaks count="4" manualBreakCount="4">
    <brk id="30" max="18" man="1"/>
    <brk id="56" max="18" man="1"/>
    <brk id="80" max="18" man="1"/>
    <brk id="97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T7"/>
  <sheetViews>
    <sheetView view="pageBreakPreview" zoomScale="60" zoomScalePageLayoutView="0" workbookViewId="0" topLeftCell="A1">
      <selection activeCell="A1" sqref="A1:R1"/>
    </sheetView>
  </sheetViews>
  <sheetFormatPr defaultColWidth="9.140625" defaultRowHeight="15"/>
  <cols>
    <col min="2" max="2" width="4.140625" style="0" customWidth="1"/>
    <col min="4" max="4" width="11.57421875" style="0" customWidth="1"/>
    <col min="5" max="17" width="10.57421875" style="0" customWidth="1"/>
    <col min="18" max="18" width="11.57421875" style="0" customWidth="1"/>
    <col min="20" max="20" width="9.7109375" style="0" bestFit="1" customWidth="1"/>
  </cols>
  <sheetData>
    <row r="1" spans="1:20" s="1" customFormat="1" ht="25.5">
      <c r="A1" s="435" t="s">
        <v>414</v>
      </c>
      <c r="B1" s="435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T1" s="79"/>
    </row>
    <row r="3" spans="1:20" s="6" customFormat="1" ht="24.75" customHeight="1">
      <c r="A3" s="624" t="s">
        <v>415</v>
      </c>
      <c r="B3" s="624"/>
      <c r="C3" s="35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649" t="s">
        <v>13</v>
      </c>
      <c r="R3" s="649"/>
      <c r="T3" s="80"/>
    </row>
    <row r="4" spans="1:20" s="1" customFormat="1" ht="12" customHeight="1">
      <c r="A4" s="462" t="s">
        <v>26</v>
      </c>
      <c r="B4" s="463"/>
      <c r="C4" s="461" t="s">
        <v>22</v>
      </c>
      <c r="D4" s="458" t="s">
        <v>23</v>
      </c>
      <c r="E4" s="462" t="s">
        <v>17</v>
      </c>
      <c r="F4" s="463"/>
      <c r="G4" s="463"/>
      <c r="H4" s="462" t="s">
        <v>18</v>
      </c>
      <c r="I4" s="463"/>
      <c r="J4" s="463"/>
      <c r="K4" s="462" t="s">
        <v>19</v>
      </c>
      <c r="L4" s="463"/>
      <c r="M4" s="463"/>
      <c r="N4" s="462" t="s">
        <v>20</v>
      </c>
      <c r="O4" s="463"/>
      <c r="P4" s="463"/>
      <c r="Q4" s="463"/>
      <c r="R4" s="458" t="s">
        <v>21</v>
      </c>
      <c r="T4" s="79"/>
    </row>
    <row r="5" spans="1:20" s="1" customFormat="1" ht="12" customHeight="1">
      <c r="A5" s="462"/>
      <c r="B5" s="463"/>
      <c r="C5" s="461"/>
      <c r="D5" s="459"/>
      <c r="E5" s="290" t="s">
        <v>1</v>
      </c>
      <c r="F5" s="290" t="s">
        <v>2</v>
      </c>
      <c r="G5" s="290" t="s">
        <v>3</v>
      </c>
      <c r="H5" s="290" t="s">
        <v>4</v>
      </c>
      <c r="I5" s="290" t="s">
        <v>5</v>
      </c>
      <c r="J5" s="290" t="s">
        <v>6</v>
      </c>
      <c r="K5" s="290" t="s">
        <v>7</v>
      </c>
      <c r="L5" s="290" t="s">
        <v>8</v>
      </c>
      <c r="M5" s="290" t="s">
        <v>9</v>
      </c>
      <c r="N5" s="290" t="s">
        <v>10</v>
      </c>
      <c r="O5" s="290" t="s">
        <v>11</v>
      </c>
      <c r="P5" s="290" t="s">
        <v>12</v>
      </c>
      <c r="Q5" s="291" t="s">
        <v>15</v>
      </c>
      <c r="R5" s="459"/>
      <c r="T5" s="79"/>
    </row>
    <row r="6" spans="1:20" s="1" customFormat="1" ht="21" customHeight="1">
      <c r="A6" s="467" t="s">
        <v>306</v>
      </c>
      <c r="B6" s="582"/>
      <c r="C6" s="8" t="s">
        <v>0</v>
      </c>
      <c r="D6" s="13">
        <f>'（庁）本省○'!D261+'（庁）国総研○'!D35+'（庁）地理院○'!D54+'（庁）審判所○'!D26+'（庁）地整○'!D55+'（庁）北海道○'!D131+'（庁）運輸○'!D53+'（庁）航空○'!D45+'（庁）観光○'!D24+'（庁）気象○'!D105+'（庁）運安○'!D20+'（庁）海保○'!D80+'（庁）空整○'!D32+'（庁）業務○'!D32+'（庁）車検○'!D25+'（庁）特々 ○'!D14+'（庁）復興特会○'!E85</f>
        <v>283043802</v>
      </c>
      <c r="E6" s="13">
        <f>'（庁）本省○'!E261+'（庁）国総研○'!E35+'（庁）地理院○'!E54+'（庁）審判所○'!E26+'（庁）地整○'!E55+'（庁）北海道○'!E131+'（庁）運輸○'!E53+'（庁）航空○'!E45+'（庁）観光○'!E24+'（庁）気象○'!E105+'（庁）運安○'!E20+'（庁）海保○'!E80+'（庁）空整○'!E32+'（庁）業務○'!E32+'（庁）車検○'!E25+'（庁）特々 ○'!E14+'（庁）復興特会○'!F85</f>
        <v>5120777.152918163</v>
      </c>
      <c r="F6" s="13">
        <f>'（庁）本省○'!F261+'（庁）国総研○'!F35+'（庁）地理院○'!F54+'（庁）審判所○'!F26+'（庁）地整○'!F55+'（庁）北海道○'!F131+'（庁）運輸○'!F53+'（庁）航空○'!F45+'（庁）観光○'!F24+'（庁）気象○'!F105+'（庁）運安○'!F20+'（庁）海保○'!F80+'（庁）空整○'!F32+'（庁）業務○'!F32+'（庁）車検○'!F25+'（庁）特々 ○'!F14+'（庁）復興特会○'!G85</f>
        <v>18997330.536913626</v>
      </c>
      <c r="G6" s="13">
        <f>'（庁）本省○'!G261+'（庁）国総研○'!G35+'（庁）地理院○'!G54+'（庁）審判所○'!G26+'（庁）地整○'!G55+'（庁）北海道○'!G131+'（庁）運輸○'!G53+'（庁）航空○'!G45+'（庁）観光○'!G24+'（庁）気象○'!G105+'（庁）運安○'!G20+'（庁）海保○'!G80+'（庁）空整○'!G32+'（庁）業務○'!G32+'（庁）車検○'!G25+'（庁）特々 ○'!G14+'（庁）復興特会○'!H85</f>
        <v>19861990.282290872</v>
      </c>
      <c r="H6" s="13">
        <f>'（庁）本省○'!H261+'（庁）国総研○'!H35+'（庁）地理院○'!H54+'（庁）審判所○'!H26+'（庁）地整○'!H55+'（庁）北海道○'!H131+'（庁）運輸○'!H53+'（庁）航空○'!H45+'（庁）観光○'!H24+'（庁）気象○'!H105+'（庁）運安○'!H20+'（庁）海保○'!H80+'（庁）空整○'!H32+'（庁）業務○'!H32+'（庁）車検○'!H25+'（庁）特々 ○'!H14+'（庁）復興特会○'!I85</f>
        <v>14449650.907267246</v>
      </c>
      <c r="I6" s="13">
        <f>'（庁）本省○'!I261+'（庁）国総研○'!I35+'（庁）地理院○'!I54+'（庁）審判所○'!I26+'（庁）地整○'!I55+'（庁）北海道○'!I131+'（庁）運輸○'!I53+'（庁）航空○'!I45+'（庁）観光○'!I24+'（庁）気象○'!I105+'（庁）運安○'!I20+'（庁）海保○'!I80+'（庁）空整○'!I32+'（庁）業務○'!I32+'（庁）車検○'!I25+'（庁）特々 ○'!I14+'（庁）復興特会○'!J85</f>
        <v>20247523.017978832</v>
      </c>
      <c r="J6" s="13">
        <f>'（庁）本省○'!J261+'（庁）国総研○'!J35+'（庁）地理院○'!J54+'（庁）審判所○'!J26+'（庁）地整○'!J55+'（庁）北海道○'!J131+'（庁）運輸○'!J53+'（庁）航空○'!J45+'（庁）観光○'!J24+'（庁）気象○'!J105+'（庁）運安○'!J20+'（庁）海保○'!J80+'（庁）空整○'!J32+'（庁）業務○'!J32+'（庁）車検○'!J25+'（庁）特々 ○'!J14+'（庁）復興特会○'!K85</f>
        <v>17286690.153525043</v>
      </c>
      <c r="K6" s="13">
        <f>'（庁）本省○'!K261+'（庁）国総研○'!K35+'（庁）地理院○'!K54+'（庁）審判所○'!K26+'（庁）地整○'!K55+'（庁）北海道○'!K131+'（庁）運輸○'!K53+'（庁）航空○'!K45+'（庁）観光○'!K24+'（庁）気象○'!K105+'（庁）運安○'!K20+'（庁）海保○'!K80+'（庁）空整○'!K32+'（庁）業務○'!K32+'（庁）車検○'!K25+'（庁）特々 ○'!K14+'（庁）復興特会○'!L85</f>
        <v>15410497.24125893</v>
      </c>
      <c r="L6" s="13">
        <f>'（庁）本省○'!L261+'（庁）国総研○'!L35+'（庁）地理院○'!L54+'（庁）審判所○'!L26+'（庁）地整○'!L55+'（庁）北海道○'!L131+'（庁）運輸○'!L53+'（庁）航空○'!L45+'（庁）観光○'!L24+'（庁）気象○'!L105+'（庁）運安○'!L20+'（庁）海保○'!L80+'（庁）空整○'!L32+'（庁）業務○'!L32+'（庁）車検○'!L25+'（庁）特々 ○'!L14+'（庁）復興特会○'!M85</f>
        <v>14666993.917709507</v>
      </c>
      <c r="M6" s="13">
        <f>'（庁）本省○'!M261+'（庁）国総研○'!M35+'（庁）地理院○'!M54+'（庁）審判所○'!M26+'（庁）地整○'!M55+'（庁）北海道○'!M131+'（庁）運輸○'!M53+'（庁）航空○'!M45+'（庁）観光○'!M24+'（庁）気象○'!M105+'（庁）運安○'!M20+'（庁）海保○'!M80+'（庁）空整○'!M32+'（庁）業務○'!M32+'（庁）車検○'!M25+'（庁）特々 ○'!M14+'（庁）復興特会○'!N85</f>
        <v>18500716.298474014</v>
      </c>
      <c r="N6" s="13">
        <f>'（庁）本省○'!N261+'（庁）国総研○'!N35+'（庁）地理院○'!N54+'（庁）審判所○'!N26+'（庁）地整○'!N55+'（庁）北海道○'!N131+'（庁）運輸○'!N53+'（庁）航空○'!N45+'（庁）観光○'!N24+'（庁）気象○'!N105+'（庁）運安○'!N20+'（庁）海保○'!N80+'（庁）空整○'!N32+'（庁）業務○'!N32+'（庁）車検○'!N25+'（庁）特々 ○'!N14+'（庁）復興特会○'!O85</f>
        <v>16083457.224126063</v>
      </c>
      <c r="O6" s="13">
        <f>'（庁）本省○'!O261+'（庁）国総研○'!O35+'（庁）地理院○'!O54+'（庁）審判所○'!O26+'（庁）地整○'!O55+'（庁）北海道○'!O131+'（庁）運輸○'!O53+'（庁）航空○'!O45+'（庁）観光○'!O24+'（庁）気象○'!O105+'（庁）運安○'!O20+'（庁）海保○'!O80+'（庁）空整○'!O32+'（庁）業務○'!O32+'（庁）車検○'!O25+'（庁）特々 ○'!O14+'（庁）復興特会○'!P85</f>
        <v>23075680.366496123</v>
      </c>
      <c r="P6" s="13">
        <f>'（庁）本省○'!P261+'（庁）国総研○'!P35+'（庁）地理院○'!P54+'（庁）審判所○'!P26+'（庁）地整○'!P55+'（庁）北海道○'!P131+'（庁）運輸○'!P53+'（庁）航空○'!P45+'（庁）観光○'!P24+'（庁）気象○'!P105+'（庁）運安○'!P20+'（庁）海保○'!P80+'（庁）空整○'!P32+'（庁）業務○'!P32+'（庁）車検○'!P25+'（庁）特々 ○'!P14+'（庁）復興特会○'!Q85</f>
        <v>41136956.07533567</v>
      </c>
      <c r="Q6" s="13">
        <f>'（庁）本省○'!Q261+'（庁）国総研○'!Q35+'（庁）地理院○'!Q54+'（庁）審判所○'!Q26+'（庁）地整○'!Q55+'（庁）北海道○'!Q131+'（庁）運輸○'!Q53+'（庁）航空○'!Q45+'（庁）観光○'!Q24+'（庁）気象○'!Q105+'（庁）運安○'!Q20+'（庁）海保○'!Q80+'（庁）空整○'!Q32+'（庁）業務○'!Q32+'（庁）車検○'!Q25+'（庁）特々 ○'!Q14+'（庁）復興特会○'!R85</f>
        <v>58205538.825705916</v>
      </c>
      <c r="R6" s="13">
        <f>SUM(E6:Q6)</f>
        <v>283043802</v>
      </c>
      <c r="T6" s="79">
        <f>D6-R6</f>
        <v>0</v>
      </c>
    </row>
    <row r="7" spans="1:20" s="1" customFormat="1" ht="21" customHeight="1">
      <c r="A7" s="467"/>
      <c r="B7" s="582"/>
      <c r="C7" s="214" t="s">
        <v>14</v>
      </c>
      <c r="D7" s="198" t="s">
        <v>336</v>
      </c>
      <c r="E7" s="25">
        <f>'（庁）本省○'!E262+'（庁）国総研○'!E36+'（庁）地理院○'!E55+'（庁）審判所○'!E27+'（庁）地整○'!E56+'（庁）北海道○'!E132+'（庁）運輸○'!E54+'（庁）航空○'!E46+'（庁）観光○'!E25+'（庁）気象○'!E106+'（庁）運安○'!E21+'（庁）海保○'!E81+'（庁）空整○'!E33+'（庁）業務○'!E33+'（庁）車検○'!E26+'（庁）特々 ○'!E15+'（庁）復興特会○'!F86</f>
        <v>1031360</v>
      </c>
      <c r="F7" s="25">
        <f>'（庁）本省○'!F262+'（庁）国総研○'!F36+'（庁）地理院○'!F55+'（庁）審判所○'!F27+'（庁）地整○'!F56+'（庁）北海道○'!F132+'（庁）運輸○'!F54+'（庁）航空○'!F46+'（庁）観光○'!F25+'（庁）気象○'!F106+'（庁）運安○'!F21+'（庁）海保○'!F81+'（庁）空整○'!F33+'（庁）業務○'!F33+'（庁）車検○'!F26+'（庁）特々 ○'!F15+'（庁）復興特会○'!G86</f>
        <v>14129081</v>
      </c>
      <c r="G7" s="25">
        <f>'（庁）本省○'!G262+'（庁）国総研○'!G36+'（庁）地理院○'!G55+'（庁）審判所○'!G27+'（庁）地整○'!G56+'（庁）北海道○'!G132+'（庁）運輸○'!G54+'（庁）航空○'!G46+'（庁）観光○'!G25+'（庁）気象○'!G106+'（庁）運安○'!G21+'（庁）海保○'!G81+'（庁）空整○'!G33+'（庁）業務○'!G33+'（庁）車検○'!G26+'（庁）特々 ○'!G15+'（庁）復興特会○'!H86</f>
        <v>10531890</v>
      </c>
      <c r="H7" s="25">
        <f>'（庁）本省○'!H262+'（庁）国総研○'!H36+'（庁）地理院○'!H55+'（庁）審判所○'!H27+'（庁）地整○'!H56+'（庁）北海道○'!H132+'（庁）運輸○'!H54+'（庁）航空○'!H46+'（庁）観光○'!H25+'（庁）気象○'!H106+'（庁）運安○'!H21+'（庁）海保○'!H81+'（庁）空整○'!H33+'（庁）業務○'!H33+'（庁）車検○'!H26+'（庁）特々 ○'!H15+'（庁）復興特会○'!I86</f>
        <v>16702073</v>
      </c>
      <c r="I7" s="25">
        <f>'（庁）本省○'!I262+'（庁）国総研○'!I36+'（庁）地理院○'!I55+'（庁）審判所○'!I27+'（庁）地整○'!I56+'（庁）北海道○'!I132+'（庁）運輸○'!I54+'（庁）航空○'!I46+'（庁）観光○'!I25+'（庁）気象○'!I106+'（庁）運安○'!I21+'（庁）海保○'!I81+'（庁）空整○'!I33+'（庁）業務○'!I33+'（庁）車検○'!I26+'（庁）特々 ○'!I15+'（庁）復興特会○'!J86</f>
        <v>22944705</v>
      </c>
      <c r="J7" s="25">
        <f>'（庁）本省○'!J262+'（庁）国総研○'!J36+'（庁）地理院○'!J55+'（庁）審判所○'!J27+'（庁）地整○'!J56+'（庁）北海道○'!J132+'（庁）運輸○'!J54+'（庁）航空○'!J46+'（庁）観光○'!J25+'（庁）気象○'!J106+'（庁）運安○'!J21+'（庁）海保○'!J81+'（庁）空整○'!J33+'（庁）業務○'!J33+'（庁）車検○'!J26+'（庁）特々 ○'!J15+'（庁）復興特会○'!K86</f>
        <v>10231558</v>
      </c>
      <c r="K7" s="25">
        <f>'（庁）本省○'!K262+'（庁）国総研○'!K36+'（庁）地理院○'!K55+'（庁）審判所○'!K27+'（庁）地整○'!K56+'（庁）北海道○'!K132+'（庁）運輸○'!K54+'（庁）航空○'!K46+'（庁）観光○'!K25+'（庁）気象○'!K106+'（庁）運安○'!K21+'（庁）海保○'!K81+'（庁）空整○'!K33+'（庁）業務○'!K33+'（庁）車検○'!K26+'（庁）特々 ○'!K15+'（庁）復興特会○'!L86</f>
        <v>17060736</v>
      </c>
      <c r="L7" s="25">
        <f>'（庁）本省○'!L262+'（庁）国総研○'!L36+'（庁）地理院○'!L55+'（庁）審判所○'!L27+'（庁）地整○'!L56+'（庁）北海道○'!L132+'（庁）運輸○'!L54+'（庁）航空○'!L46+'（庁）観光○'!L25+'（庁）気象○'!L106+'（庁）運安○'!L21+'（庁）海保○'!L81+'（庁）空整○'!L33+'（庁）業務○'!L33+'（庁）車検○'!L26+'（庁）特々 ○'!L15+'（庁）復興特会○'!M86</f>
        <v>12719507</v>
      </c>
      <c r="M7" s="25">
        <f>'（庁）本省○'!M262+'（庁）国総研○'!M36+'（庁）地理院○'!M55+'（庁）審判所○'!M27+'（庁）地整○'!M56+'（庁）北海道○'!M132+'（庁）運輸○'!M54+'（庁）航空○'!M46+'（庁）観光○'!M25+'（庁）気象○'!M106+'（庁）運安○'!M21+'（庁）海保○'!M81+'（庁）空整○'!M33+'（庁）業務○'!M33+'（庁）車検○'!M26+'（庁）特々 ○'!M15+'（庁）復興特会○'!N86</f>
        <v>14928228</v>
      </c>
      <c r="N7" s="25">
        <f>'（庁）本省○'!N262+'（庁）国総研○'!N36+'（庁）地理院○'!N55+'（庁）審判所○'!N27+'（庁）地整○'!N56+'（庁）北海道○'!N132+'（庁）運輸○'!N54+'（庁）航空○'!N46+'（庁）観光○'!N25+'（庁）気象○'!N106+'（庁）運安○'!N21+'（庁）海保○'!N81+'（庁）空整○'!N33+'（庁）業務○'!N33+'（庁）車検○'!N26+'（庁）特々 ○'!N15+'（庁）復興特会○'!O86</f>
        <v>13745997</v>
      </c>
      <c r="O7" s="25">
        <f>'（庁）本省○'!O262+'（庁）国総研○'!O36+'（庁）地理院○'!O55+'（庁）審判所○'!O27+'（庁）地整○'!O56+'（庁）北海道○'!O132+'（庁）運輸○'!O54+'（庁）航空○'!O46+'（庁）観光○'!O25+'（庁）気象○'!O106+'（庁）運安○'!O21+'（庁）海保○'!O81+'（庁）空整○'!O33+'（庁）業務○'!O33+'（庁）車検○'!O26+'（庁）特々 ○'!O15+'（庁）復興特会○'!P86</f>
        <v>14603081</v>
      </c>
      <c r="P7" s="25">
        <f>'（庁）本省○'!P262+'（庁）国総研○'!P36+'（庁）地理院○'!P55+'（庁）審判所○'!P27+'（庁）地整○'!P56+'（庁）北海道○'!P132+'（庁）運輸○'!P54+'（庁）航空○'!P46+'（庁）観光○'!P25+'（庁）気象○'!P106+'（庁）運安○'!P21+'（庁）海保○'!P81+'（庁）空整○'!P33+'（庁）業務○'!P33+'（庁）車検○'!P26+'（庁）特々 ○'!P15+'（庁）復興特会○'!Q86</f>
        <v>25393893</v>
      </c>
      <c r="Q7" s="25">
        <f>'（庁）本省○'!Q262+'（庁）国総研○'!Q36+'（庁）地理院○'!Q55+'（庁）審判所○'!Q27+'（庁）地整○'!Q56+'（庁）北海道○'!Q132+'（庁）運輸○'!Q54+'（庁）航空○'!Q46+'（庁）観光○'!Q25+'（庁）気象○'!Q106+'（庁）運安○'!Q21+'（庁）海保○'!Q81+'（庁）空整○'!Q33+'（庁）業務○'!Q33+'（庁）車検○'!Q26+'（庁）特々 ○'!Q15+'（庁）復興特会○'!R86</f>
        <v>76109157</v>
      </c>
      <c r="R7" s="25">
        <f>SUM(E7:Q7)</f>
        <v>250131266</v>
      </c>
      <c r="T7" s="79" t="e">
        <f>D7-R7</f>
        <v>#VALUE!</v>
      </c>
    </row>
  </sheetData>
  <sheetProtection/>
  <mergeCells count="12">
    <mergeCell ref="K4:M4"/>
    <mergeCell ref="N4:Q4"/>
    <mergeCell ref="R4:R5"/>
    <mergeCell ref="A6:B7"/>
    <mergeCell ref="A1:R1"/>
    <mergeCell ref="A3:B3"/>
    <mergeCell ref="Q3:R3"/>
    <mergeCell ref="A4:B5"/>
    <mergeCell ref="C4:C5"/>
    <mergeCell ref="D4:D5"/>
    <mergeCell ref="E4:G4"/>
    <mergeCell ref="H4:J4"/>
  </mergeCells>
  <dataValidations count="1">
    <dataValidation allowBlank="1" showInputMessage="1" showErrorMessage="1" imeMode="off" sqref="D6:R7"/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70" zoomScaleSheetLayoutView="70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21"/>
    </sheetView>
  </sheetViews>
  <sheetFormatPr defaultColWidth="9.140625" defaultRowHeight="15"/>
  <cols>
    <col min="1" max="1" width="3.7109375" style="1" customWidth="1"/>
    <col min="2" max="2" width="19.0039062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0.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4.75" customHeight="1">
      <c r="A2" s="329" t="s">
        <v>410</v>
      </c>
      <c r="B2" s="329"/>
      <c r="C2" s="35" t="s">
        <v>269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8" ht="19.5" customHeight="1">
      <c r="A6" s="437" t="s">
        <v>262</v>
      </c>
      <c r="B6" s="438"/>
      <c r="C6" s="67"/>
      <c r="D6" s="68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1"/>
      <c r="R6" s="68"/>
    </row>
    <row r="7" spans="1:18" ht="19.5" customHeight="1">
      <c r="A7" s="439"/>
      <c r="B7" s="440"/>
      <c r="C7" s="68"/>
      <c r="D7" s="6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303"/>
      <c r="R7" s="68"/>
    </row>
    <row r="8" spans="1:20" ht="20.25" customHeight="1">
      <c r="A8" s="467" t="s">
        <v>172</v>
      </c>
      <c r="B8" s="468"/>
      <c r="C8" s="8" t="s">
        <v>0</v>
      </c>
      <c r="D8" s="194">
        <f>SUM(D10)</f>
        <v>626</v>
      </c>
      <c r="E8" s="194">
        <f aca="true" t="shared" si="0" ref="E8:Q9">SUM(E10)</f>
        <v>36</v>
      </c>
      <c r="F8" s="194">
        <f t="shared" si="0"/>
        <v>20</v>
      </c>
      <c r="G8" s="195">
        <f t="shared" si="0"/>
        <v>20</v>
      </c>
      <c r="H8" s="194">
        <f t="shared" si="0"/>
        <v>50</v>
      </c>
      <c r="I8" s="194">
        <f t="shared" si="0"/>
        <v>40</v>
      </c>
      <c r="J8" s="194">
        <f t="shared" si="0"/>
        <v>40</v>
      </c>
      <c r="K8" s="194">
        <f t="shared" si="0"/>
        <v>50</v>
      </c>
      <c r="L8" s="194">
        <f t="shared" si="0"/>
        <v>100</v>
      </c>
      <c r="M8" s="194">
        <f t="shared" si="0"/>
        <v>100</v>
      </c>
      <c r="N8" s="194">
        <f t="shared" si="0"/>
        <v>70</v>
      </c>
      <c r="O8" s="194">
        <f t="shared" si="0"/>
        <v>50</v>
      </c>
      <c r="P8" s="194">
        <f t="shared" si="0"/>
        <v>50</v>
      </c>
      <c r="Q8" s="194">
        <f t="shared" si="0"/>
        <v>0</v>
      </c>
      <c r="R8" s="37">
        <f aca="true" t="shared" si="1" ref="R8:R21">SUM(E8:Q8)</f>
        <v>626</v>
      </c>
      <c r="S8" s="9"/>
      <c r="T8" s="79">
        <f>D8-R8</f>
        <v>0</v>
      </c>
    </row>
    <row r="9" spans="1:20" ht="20.25" customHeight="1">
      <c r="A9" s="469"/>
      <c r="B9" s="468"/>
      <c r="C9" s="10" t="s">
        <v>14</v>
      </c>
      <c r="D9" s="38" t="s">
        <v>286</v>
      </c>
      <c r="E9" s="38">
        <f t="shared" si="0"/>
        <v>0</v>
      </c>
      <c r="F9" s="38">
        <f t="shared" si="0"/>
        <v>0</v>
      </c>
      <c r="G9" s="39">
        <f t="shared" si="0"/>
        <v>23</v>
      </c>
      <c r="H9" s="38">
        <f t="shared" si="0"/>
        <v>95</v>
      </c>
      <c r="I9" s="38">
        <f t="shared" si="0"/>
        <v>46</v>
      </c>
      <c r="J9" s="38">
        <f t="shared" si="0"/>
        <v>7</v>
      </c>
      <c r="K9" s="38">
        <f t="shared" si="0"/>
        <v>15</v>
      </c>
      <c r="L9" s="38">
        <f t="shared" si="0"/>
        <v>50</v>
      </c>
      <c r="M9" s="38">
        <f t="shared" si="0"/>
        <v>72</v>
      </c>
      <c r="N9" s="38">
        <f t="shared" si="0"/>
        <v>124</v>
      </c>
      <c r="O9" s="38">
        <f t="shared" si="0"/>
        <v>77</v>
      </c>
      <c r="P9" s="38">
        <f t="shared" si="0"/>
        <v>59</v>
      </c>
      <c r="Q9" s="38">
        <f t="shared" si="0"/>
        <v>0</v>
      </c>
      <c r="R9" s="39">
        <f t="shared" si="1"/>
        <v>568</v>
      </c>
      <c r="S9" s="9"/>
      <c r="T9" s="79" t="e">
        <f aca="true" t="shared" si="2" ref="T9:T21">D9-R9</f>
        <v>#VALUE!</v>
      </c>
    </row>
    <row r="10" spans="1:20" ht="20.25" customHeight="1">
      <c r="A10" s="464"/>
      <c r="B10" s="466" t="s">
        <v>24</v>
      </c>
      <c r="C10" s="8" t="s">
        <v>0</v>
      </c>
      <c r="D10" s="199">
        <v>626</v>
      </c>
      <c r="E10" s="199">
        <v>36</v>
      </c>
      <c r="F10" s="199">
        <v>20</v>
      </c>
      <c r="G10" s="199">
        <v>20</v>
      </c>
      <c r="H10" s="199">
        <v>50</v>
      </c>
      <c r="I10" s="199">
        <v>40</v>
      </c>
      <c r="J10" s="199">
        <v>40</v>
      </c>
      <c r="K10" s="199">
        <v>50</v>
      </c>
      <c r="L10" s="199">
        <v>100</v>
      </c>
      <c r="M10" s="199">
        <v>100</v>
      </c>
      <c r="N10" s="199">
        <v>70</v>
      </c>
      <c r="O10" s="199">
        <v>50</v>
      </c>
      <c r="P10" s="199">
        <v>50</v>
      </c>
      <c r="Q10" s="199">
        <v>0</v>
      </c>
      <c r="R10" s="40">
        <f t="shared" si="1"/>
        <v>626</v>
      </c>
      <c r="S10" s="9"/>
      <c r="T10" s="79">
        <f t="shared" si="2"/>
        <v>0</v>
      </c>
    </row>
    <row r="11" spans="1:20" ht="20.25" customHeight="1">
      <c r="A11" s="465"/>
      <c r="B11" s="466"/>
      <c r="C11" s="10" t="s">
        <v>14</v>
      </c>
      <c r="D11" s="200" t="s">
        <v>295</v>
      </c>
      <c r="E11" s="200"/>
      <c r="F11" s="200"/>
      <c r="G11" s="200">
        <v>23</v>
      </c>
      <c r="H11" s="200">
        <v>95</v>
      </c>
      <c r="I11" s="200">
        <v>46</v>
      </c>
      <c r="J11" s="200">
        <v>7</v>
      </c>
      <c r="K11" s="200">
        <v>15</v>
      </c>
      <c r="L11" s="200">
        <v>50</v>
      </c>
      <c r="M11" s="200">
        <v>72</v>
      </c>
      <c r="N11" s="200">
        <v>124</v>
      </c>
      <c r="O11" s="200">
        <v>77</v>
      </c>
      <c r="P11" s="200">
        <v>59</v>
      </c>
      <c r="Q11" s="200"/>
      <c r="R11" s="38">
        <f t="shared" si="1"/>
        <v>568</v>
      </c>
      <c r="S11" s="9"/>
      <c r="T11" s="79" t="e">
        <f t="shared" si="2"/>
        <v>#VALUE!</v>
      </c>
    </row>
    <row r="12" spans="1:20" ht="20.25" customHeight="1">
      <c r="A12" s="467" t="s">
        <v>173</v>
      </c>
      <c r="B12" s="468"/>
      <c r="C12" s="8" t="s">
        <v>0</v>
      </c>
      <c r="D12" s="194">
        <f>SUM(D14,D16,D18)</f>
        <v>10242</v>
      </c>
      <c r="E12" s="194">
        <f aca="true" t="shared" si="3" ref="E12:Q13">SUM(E14,E16,E18)</f>
        <v>299</v>
      </c>
      <c r="F12" s="194">
        <f t="shared" si="3"/>
        <v>620</v>
      </c>
      <c r="G12" s="194">
        <f t="shared" si="3"/>
        <v>850</v>
      </c>
      <c r="H12" s="194">
        <f t="shared" si="3"/>
        <v>1010</v>
      </c>
      <c r="I12" s="194">
        <f t="shared" si="3"/>
        <v>1243</v>
      </c>
      <c r="J12" s="194">
        <f t="shared" si="3"/>
        <v>660</v>
      </c>
      <c r="K12" s="194">
        <f t="shared" si="3"/>
        <v>1550</v>
      </c>
      <c r="L12" s="194">
        <f t="shared" si="3"/>
        <v>880</v>
      </c>
      <c r="M12" s="194">
        <f t="shared" si="3"/>
        <v>1550</v>
      </c>
      <c r="N12" s="194">
        <f t="shared" si="3"/>
        <v>650</v>
      </c>
      <c r="O12" s="194">
        <f t="shared" si="3"/>
        <v>680</v>
      </c>
      <c r="P12" s="194">
        <f t="shared" si="3"/>
        <v>250</v>
      </c>
      <c r="Q12" s="194">
        <f t="shared" si="3"/>
        <v>0</v>
      </c>
      <c r="R12" s="40">
        <f t="shared" si="1"/>
        <v>10242</v>
      </c>
      <c r="S12" s="9"/>
      <c r="T12" s="79">
        <f t="shared" si="2"/>
        <v>0</v>
      </c>
    </row>
    <row r="13" spans="1:20" ht="20.25" customHeight="1">
      <c r="A13" s="469"/>
      <c r="B13" s="468"/>
      <c r="C13" s="10" t="s">
        <v>14</v>
      </c>
      <c r="D13" s="38" t="s">
        <v>286</v>
      </c>
      <c r="E13" s="38">
        <f>SUM(E15,E17,E19)</f>
        <v>117</v>
      </c>
      <c r="F13" s="38">
        <f t="shared" si="3"/>
        <v>524</v>
      </c>
      <c r="G13" s="38">
        <f t="shared" si="3"/>
        <v>524</v>
      </c>
      <c r="H13" s="38">
        <f t="shared" si="3"/>
        <v>291</v>
      </c>
      <c r="I13" s="38">
        <f t="shared" si="3"/>
        <v>977</v>
      </c>
      <c r="J13" s="38">
        <f t="shared" si="3"/>
        <v>469</v>
      </c>
      <c r="K13" s="38">
        <f t="shared" si="3"/>
        <v>1205</v>
      </c>
      <c r="L13" s="38">
        <f t="shared" si="3"/>
        <v>1202</v>
      </c>
      <c r="M13" s="38">
        <f t="shared" si="3"/>
        <v>629</v>
      </c>
      <c r="N13" s="38">
        <f t="shared" si="3"/>
        <v>517</v>
      </c>
      <c r="O13" s="38">
        <f t="shared" si="3"/>
        <v>2062</v>
      </c>
      <c r="P13" s="38">
        <f t="shared" si="3"/>
        <v>501</v>
      </c>
      <c r="Q13" s="38">
        <f t="shared" si="3"/>
        <v>161</v>
      </c>
      <c r="R13" s="38">
        <f t="shared" si="1"/>
        <v>9179</v>
      </c>
      <c r="S13" s="9"/>
      <c r="T13" s="79" t="e">
        <f t="shared" si="2"/>
        <v>#VALUE!</v>
      </c>
    </row>
    <row r="14" spans="1:20" ht="20.25" customHeight="1">
      <c r="A14" s="473"/>
      <c r="B14" s="466" t="s">
        <v>24</v>
      </c>
      <c r="C14" s="8" t="s">
        <v>0</v>
      </c>
      <c r="D14" s="199">
        <v>883</v>
      </c>
      <c r="E14" s="199">
        <v>100</v>
      </c>
      <c r="F14" s="199">
        <v>0</v>
      </c>
      <c r="G14" s="199">
        <v>50</v>
      </c>
      <c r="H14" s="199">
        <v>50</v>
      </c>
      <c r="I14" s="199">
        <v>383</v>
      </c>
      <c r="J14" s="199">
        <v>0</v>
      </c>
      <c r="K14" s="199">
        <v>0</v>
      </c>
      <c r="L14" s="199">
        <v>250</v>
      </c>
      <c r="M14" s="199">
        <v>0</v>
      </c>
      <c r="N14" s="199">
        <v>0</v>
      </c>
      <c r="O14" s="199">
        <v>50</v>
      </c>
      <c r="P14" s="199">
        <v>0</v>
      </c>
      <c r="Q14" s="199">
        <v>0</v>
      </c>
      <c r="R14" s="40">
        <f>SUM(E14:Q14)</f>
        <v>883</v>
      </c>
      <c r="S14" s="9"/>
      <c r="T14" s="79">
        <f t="shared" si="2"/>
        <v>0</v>
      </c>
    </row>
    <row r="15" spans="1:20" ht="20.25" customHeight="1">
      <c r="A15" s="473"/>
      <c r="B15" s="466"/>
      <c r="C15" s="10" t="s">
        <v>14</v>
      </c>
      <c r="D15" s="200" t="s">
        <v>295</v>
      </c>
      <c r="E15" s="200">
        <v>2</v>
      </c>
      <c r="F15" s="200"/>
      <c r="G15" s="200"/>
      <c r="H15" s="201">
        <v>12</v>
      </c>
      <c r="I15" s="201">
        <v>65</v>
      </c>
      <c r="J15" s="201"/>
      <c r="K15" s="200">
        <v>268</v>
      </c>
      <c r="L15" s="200">
        <v>138</v>
      </c>
      <c r="M15" s="200"/>
      <c r="N15" s="200"/>
      <c r="O15" s="200">
        <v>117</v>
      </c>
      <c r="P15" s="200">
        <v>112</v>
      </c>
      <c r="Q15" s="200"/>
      <c r="R15" s="38">
        <f>SUM(E15:Q15)</f>
        <v>714</v>
      </c>
      <c r="S15" s="9"/>
      <c r="T15" s="79" t="e">
        <f t="shared" si="2"/>
        <v>#VALUE!</v>
      </c>
    </row>
    <row r="16" spans="1:20" ht="20.25" customHeight="1">
      <c r="A16" s="473"/>
      <c r="B16" s="466" t="s">
        <v>174</v>
      </c>
      <c r="C16" s="8" t="s">
        <v>0</v>
      </c>
      <c r="D16" s="199">
        <v>8819</v>
      </c>
      <c r="E16" s="199">
        <v>159</v>
      </c>
      <c r="F16" s="199">
        <v>600</v>
      </c>
      <c r="G16" s="199">
        <v>760</v>
      </c>
      <c r="H16" s="199">
        <v>900</v>
      </c>
      <c r="I16" s="199">
        <v>800</v>
      </c>
      <c r="J16" s="199">
        <v>600</v>
      </c>
      <c r="K16" s="199">
        <v>1500</v>
      </c>
      <c r="L16" s="199">
        <v>600</v>
      </c>
      <c r="M16" s="199">
        <v>1500</v>
      </c>
      <c r="N16" s="199">
        <v>600</v>
      </c>
      <c r="O16" s="196">
        <v>600</v>
      </c>
      <c r="P16" s="196">
        <v>200</v>
      </c>
      <c r="Q16" s="196">
        <v>0</v>
      </c>
      <c r="R16" s="37">
        <f t="shared" si="1"/>
        <v>8819</v>
      </c>
      <c r="S16" s="9"/>
      <c r="T16" s="79">
        <f t="shared" si="2"/>
        <v>0</v>
      </c>
    </row>
    <row r="17" spans="1:20" ht="20.25" customHeight="1">
      <c r="A17" s="473"/>
      <c r="B17" s="466"/>
      <c r="C17" s="10" t="s">
        <v>14</v>
      </c>
      <c r="D17" s="200" t="s">
        <v>295</v>
      </c>
      <c r="E17" s="200">
        <v>115</v>
      </c>
      <c r="F17" s="200">
        <v>524</v>
      </c>
      <c r="G17" s="200">
        <v>524</v>
      </c>
      <c r="H17" s="201">
        <v>275</v>
      </c>
      <c r="I17" s="201">
        <v>912</v>
      </c>
      <c r="J17" s="201">
        <v>456</v>
      </c>
      <c r="K17" s="200">
        <v>782</v>
      </c>
      <c r="L17" s="200">
        <v>1064</v>
      </c>
      <c r="M17" s="200">
        <v>629</v>
      </c>
      <c r="N17" s="200">
        <v>517</v>
      </c>
      <c r="O17" s="200">
        <v>1945</v>
      </c>
      <c r="P17" s="200">
        <v>389</v>
      </c>
      <c r="Q17" s="200">
        <v>161</v>
      </c>
      <c r="R17" s="39">
        <f t="shared" si="1"/>
        <v>8293</v>
      </c>
      <c r="S17" s="9"/>
      <c r="T17" s="79" t="e">
        <f t="shared" si="2"/>
        <v>#VALUE!</v>
      </c>
    </row>
    <row r="18" spans="1:20" ht="20.25" customHeight="1">
      <c r="A18" s="459" t="s">
        <v>278</v>
      </c>
      <c r="B18" s="471" t="s">
        <v>175</v>
      </c>
      <c r="C18" s="8" t="s">
        <v>0</v>
      </c>
      <c r="D18" s="199">
        <v>540</v>
      </c>
      <c r="E18" s="199">
        <v>40</v>
      </c>
      <c r="F18" s="199">
        <v>20</v>
      </c>
      <c r="G18" s="199">
        <v>40</v>
      </c>
      <c r="H18" s="199">
        <v>60</v>
      </c>
      <c r="I18" s="199">
        <v>60</v>
      </c>
      <c r="J18" s="199">
        <v>60</v>
      </c>
      <c r="K18" s="199">
        <v>50</v>
      </c>
      <c r="L18" s="199">
        <v>30</v>
      </c>
      <c r="M18" s="199">
        <v>50</v>
      </c>
      <c r="N18" s="199">
        <v>50</v>
      </c>
      <c r="O18" s="199">
        <v>30</v>
      </c>
      <c r="P18" s="199">
        <v>50</v>
      </c>
      <c r="Q18" s="196">
        <v>0</v>
      </c>
      <c r="R18" s="40">
        <f t="shared" si="1"/>
        <v>540</v>
      </c>
      <c r="S18" s="9"/>
      <c r="T18" s="79">
        <f t="shared" si="2"/>
        <v>0</v>
      </c>
    </row>
    <row r="19" spans="1:20" ht="20.25" customHeight="1">
      <c r="A19" s="460"/>
      <c r="B19" s="472"/>
      <c r="C19" s="10" t="s">
        <v>14</v>
      </c>
      <c r="D19" s="200" t="s">
        <v>295</v>
      </c>
      <c r="E19" s="200"/>
      <c r="F19" s="200"/>
      <c r="G19" s="200"/>
      <c r="H19" s="201">
        <v>4</v>
      </c>
      <c r="I19" s="201"/>
      <c r="J19" s="201">
        <v>13</v>
      </c>
      <c r="K19" s="200">
        <v>155</v>
      </c>
      <c r="L19" s="200"/>
      <c r="M19" s="200"/>
      <c r="N19" s="200"/>
      <c r="O19" s="200"/>
      <c r="P19" s="200"/>
      <c r="Q19" s="200"/>
      <c r="R19" s="38">
        <f t="shared" si="1"/>
        <v>172</v>
      </c>
      <c r="S19" s="9"/>
      <c r="T19" s="79" t="e">
        <f t="shared" si="2"/>
        <v>#VALUE!</v>
      </c>
    </row>
    <row r="20" spans="1:20" ht="20.25" customHeight="1">
      <c r="A20" s="454" t="s">
        <v>28</v>
      </c>
      <c r="B20" s="455"/>
      <c r="C20" s="8" t="s">
        <v>0</v>
      </c>
      <c r="D20" s="195">
        <f>SUM(D8,D12)</f>
        <v>10868</v>
      </c>
      <c r="E20" s="194">
        <f aca="true" t="shared" si="4" ref="E20:Q21">SUM(E8,E12)</f>
        <v>335</v>
      </c>
      <c r="F20" s="194">
        <f t="shared" si="4"/>
        <v>640</v>
      </c>
      <c r="G20" s="194">
        <f t="shared" si="4"/>
        <v>870</v>
      </c>
      <c r="H20" s="194">
        <f t="shared" si="4"/>
        <v>1060</v>
      </c>
      <c r="I20" s="194">
        <f t="shared" si="4"/>
        <v>1283</v>
      </c>
      <c r="J20" s="194">
        <f t="shared" si="4"/>
        <v>700</v>
      </c>
      <c r="K20" s="194">
        <f t="shared" si="4"/>
        <v>1600</v>
      </c>
      <c r="L20" s="194">
        <f t="shared" si="4"/>
        <v>980</v>
      </c>
      <c r="M20" s="195">
        <f t="shared" si="4"/>
        <v>1650</v>
      </c>
      <c r="N20" s="194">
        <f t="shared" si="4"/>
        <v>720</v>
      </c>
      <c r="O20" s="195">
        <f t="shared" si="4"/>
        <v>730</v>
      </c>
      <c r="P20" s="194">
        <f t="shared" si="4"/>
        <v>300</v>
      </c>
      <c r="Q20" s="194">
        <f t="shared" si="4"/>
        <v>0</v>
      </c>
      <c r="R20" s="40">
        <f t="shared" si="1"/>
        <v>10868</v>
      </c>
      <c r="S20" s="9"/>
      <c r="T20" s="79">
        <f t="shared" si="2"/>
        <v>0</v>
      </c>
    </row>
    <row r="21" spans="1:20" ht="20.25" customHeight="1">
      <c r="A21" s="456"/>
      <c r="B21" s="457"/>
      <c r="C21" s="12" t="s">
        <v>14</v>
      </c>
      <c r="D21" s="270" t="s">
        <v>286</v>
      </c>
      <c r="E21" s="38">
        <f t="shared" si="4"/>
        <v>117</v>
      </c>
      <c r="F21" s="38">
        <f t="shared" si="4"/>
        <v>524</v>
      </c>
      <c r="G21" s="38">
        <f t="shared" si="4"/>
        <v>547</v>
      </c>
      <c r="H21" s="38">
        <f t="shared" si="4"/>
        <v>386</v>
      </c>
      <c r="I21" s="38">
        <f t="shared" si="4"/>
        <v>1023</v>
      </c>
      <c r="J21" s="38">
        <f t="shared" si="4"/>
        <v>476</v>
      </c>
      <c r="K21" s="38">
        <f>SUM(K9,K13)</f>
        <v>1220</v>
      </c>
      <c r="L21" s="38">
        <f t="shared" si="4"/>
        <v>1252</v>
      </c>
      <c r="M21" s="270">
        <f t="shared" si="4"/>
        <v>701</v>
      </c>
      <c r="N21" s="38">
        <f t="shared" si="4"/>
        <v>641</v>
      </c>
      <c r="O21" s="38">
        <f t="shared" si="4"/>
        <v>2139</v>
      </c>
      <c r="P21" s="38">
        <f t="shared" si="4"/>
        <v>560</v>
      </c>
      <c r="Q21" s="38">
        <f t="shared" si="4"/>
        <v>161</v>
      </c>
      <c r="R21" s="38">
        <f t="shared" si="1"/>
        <v>9747</v>
      </c>
      <c r="S21" s="9"/>
      <c r="T21" s="79" t="e">
        <f t="shared" si="2"/>
        <v>#VALUE!</v>
      </c>
    </row>
    <row r="22" spans="1:18" ht="13.5">
      <c r="A22" s="306" t="s">
        <v>16</v>
      </c>
      <c r="B22" s="307"/>
      <c r="C22" s="312" t="s">
        <v>406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</row>
    <row r="23" spans="1:18" ht="13.5">
      <c r="A23" s="308"/>
      <c r="B23" s="309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7"/>
    </row>
    <row r="24" spans="1:18" ht="13.5">
      <c r="A24" s="308"/>
      <c r="B24" s="309"/>
      <c r="C24" s="315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7"/>
    </row>
    <row r="25" spans="1:18" ht="13.5">
      <c r="A25" s="308"/>
      <c r="B25" s="309"/>
      <c r="C25" s="315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7"/>
    </row>
    <row r="26" spans="1:18" ht="13.5">
      <c r="A26" s="308"/>
      <c r="B26" s="309"/>
      <c r="C26" s="318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20"/>
    </row>
    <row r="27" spans="1:18" ht="13.5">
      <c r="A27" s="308"/>
      <c r="B27" s="309"/>
      <c r="C27" s="321" t="s">
        <v>407</v>
      </c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08"/>
      <c r="B28" s="309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3.5">
      <c r="A29" s="308"/>
      <c r="B29" s="309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  <row r="30" spans="1:18" ht="13.5">
      <c r="A30" s="308"/>
      <c r="B30" s="309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</row>
    <row r="31" spans="1:18" ht="13.5">
      <c r="A31" s="310"/>
      <c r="B31" s="31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</row>
  </sheetData>
  <sheetProtection/>
  <mergeCells count="38">
    <mergeCell ref="A2:B2"/>
    <mergeCell ref="A3:B5"/>
    <mergeCell ref="A8:B9"/>
    <mergeCell ref="A18:A19"/>
    <mergeCell ref="B18:B19"/>
    <mergeCell ref="A16:A17"/>
    <mergeCell ref="B16:B17"/>
    <mergeCell ref="A14:A15"/>
    <mergeCell ref="B14:B15"/>
    <mergeCell ref="A6:B7"/>
    <mergeCell ref="A10:A11"/>
    <mergeCell ref="B10:B11"/>
    <mergeCell ref="A12:B13"/>
    <mergeCell ref="A1:R1"/>
    <mergeCell ref="H3:J3"/>
    <mergeCell ref="K3:M3"/>
    <mergeCell ref="N3:Q3"/>
    <mergeCell ref="R3:R5"/>
    <mergeCell ref="Q4:Q5"/>
    <mergeCell ref="H4:H5"/>
    <mergeCell ref="I4:I5"/>
    <mergeCell ref="E3:G3"/>
    <mergeCell ref="N4:N5"/>
    <mergeCell ref="O4:O5"/>
    <mergeCell ref="P4:P5"/>
    <mergeCell ref="J4:J5"/>
    <mergeCell ref="L4:L5"/>
    <mergeCell ref="K4:K5"/>
    <mergeCell ref="A22:B31"/>
    <mergeCell ref="C22:R26"/>
    <mergeCell ref="C27:R31"/>
    <mergeCell ref="A20:B21"/>
    <mergeCell ref="D3:D5"/>
    <mergeCell ref="C3:C5"/>
    <mergeCell ref="M4:M5"/>
    <mergeCell ref="E4:E5"/>
    <mergeCell ref="F4:F5"/>
    <mergeCell ref="G4:G5"/>
  </mergeCells>
  <dataValidations count="1">
    <dataValidation allowBlank="1" showInputMessage="1" showErrorMessage="1" imeMode="off" sqref="D8:R21"/>
  </dataValidations>
  <printOptions/>
  <pageMargins left="0.31496062992125984" right="0.31496062992125984" top="0.4724409448818898" bottom="0.4330708661417323" header="0.2362204724409449" footer="0.15748031496062992"/>
  <pageSetup fitToHeight="17"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72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32"/>
    </sheetView>
  </sheetViews>
  <sheetFormatPr defaultColWidth="9.140625" defaultRowHeight="15"/>
  <cols>
    <col min="1" max="1" width="3.7109375" style="1" customWidth="1"/>
    <col min="2" max="2" width="18.421875" style="2" customWidth="1"/>
    <col min="3" max="3" width="9.00390625" style="1" customWidth="1"/>
    <col min="4" max="4" width="10.57421875" style="1" customWidth="1"/>
    <col min="5" max="17" width="9.57421875" style="1" customWidth="1"/>
    <col min="18" max="18" width="9.2812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1" customHeight="1">
      <c r="A2" s="329" t="s">
        <v>412</v>
      </c>
      <c r="B2" s="329"/>
      <c r="C2" s="3" t="s">
        <v>256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58"/>
      <c r="D4" s="459"/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  <c r="P4" s="11" t="s">
        <v>12</v>
      </c>
      <c r="Q4" s="16" t="s">
        <v>15</v>
      </c>
      <c r="R4" s="459"/>
    </row>
    <row r="5" spans="1:18" ht="19.5" customHeight="1">
      <c r="A5" s="437" t="s">
        <v>263</v>
      </c>
      <c r="B5" s="438"/>
      <c r="C5" s="11"/>
      <c r="D5" s="17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17"/>
    </row>
    <row r="6" spans="1:18" ht="19.5" customHeight="1">
      <c r="A6" s="439"/>
      <c r="B6" s="440"/>
      <c r="C6" s="17"/>
      <c r="D6" s="17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3"/>
      <c r="R6" s="17"/>
    </row>
    <row r="7" spans="1:20" ht="19.5" customHeight="1">
      <c r="A7" s="467" t="s">
        <v>86</v>
      </c>
      <c r="B7" s="468"/>
      <c r="C7" s="8" t="s">
        <v>0</v>
      </c>
      <c r="D7" s="18">
        <f aca="true" t="shared" si="0" ref="D7:Q8">SUM(D9,D11)</f>
        <v>50839</v>
      </c>
      <c r="E7" s="18">
        <f t="shared" si="0"/>
        <v>1060</v>
      </c>
      <c r="F7" s="18">
        <f t="shared" si="0"/>
        <v>3364</v>
      </c>
      <c r="G7" s="18">
        <f t="shared" si="0"/>
        <v>4905</v>
      </c>
      <c r="H7" s="18">
        <f t="shared" si="0"/>
        <v>4247</v>
      </c>
      <c r="I7" s="18">
        <f t="shared" si="0"/>
        <v>5018</v>
      </c>
      <c r="J7" s="18">
        <f t="shared" si="0"/>
        <v>3509</v>
      </c>
      <c r="K7" s="18">
        <f t="shared" si="0"/>
        <v>6614</v>
      </c>
      <c r="L7" s="18">
        <f t="shared" si="0"/>
        <v>5909</v>
      </c>
      <c r="M7" s="18">
        <f t="shared" si="0"/>
        <v>4243</v>
      </c>
      <c r="N7" s="18">
        <f t="shared" si="0"/>
        <v>2762</v>
      </c>
      <c r="O7" s="18">
        <f t="shared" si="0"/>
        <v>3362</v>
      </c>
      <c r="P7" s="18">
        <f t="shared" si="0"/>
        <v>3445</v>
      </c>
      <c r="Q7" s="18">
        <f t="shared" si="0"/>
        <v>2401</v>
      </c>
      <c r="R7" s="18">
        <f>SUM(E7:Q7)</f>
        <v>50839</v>
      </c>
      <c r="S7" s="9"/>
      <c r="T7" s="79">
        <f>D7-R7</f>
        <v>0</v>
      </c>
    </row>
    <row r="8" spans="1:20" ht="19.5" customHeight="1">
      <c r="A8" s="469"/>
      <c r="B8" s="468"/>
      <c r="C8" s="10" t="s">
        <v>14</v>
      </c>
      <c r="D8" s="23" t="s">
        <v>270</v>
      </c>
      <c r="E8" s="23">
        <f t="shared" si="0"/>
        <v>0</v>
      </c>
      <c r="F8" s="23">
        <f t="shared" si="0"/>
        <v>3197</v>
      </c>
      <c r="G8" s="23">
        <f t="shared" si="0"/>
        <v>5495</v>
      </c>
      <c r="H8" s="23">
        <f t="shared" si="0"/>
        <v>4141</v>
      </c>
      <c r="I8" s="23">
        <f t="shared" si="0"/>
        <v>4147</v>
      </c>
      <c r="J8" s="23">
        <f t="shared" si="0"/>
        <v>3208</v>
      </c>
      <c r="K8" s="23">
        <f t="shared" si="0"/>
        <v>3392</v>
      </c>
      <c r="L8" s="23">
        <f t="shared" si="0"/>
        <v>4766</v>
      </c>
      <c r="M8" s="23">
        <f t="shared" si="0"/>
        <v>3647</v>
      </c>
      <c r="N8" s="23">
        <f t="shared" si="0"/>
        <v>2661</v>
      </c>
      <c r="O8" s="23">
        <f t="shared" si="0"/>
        <v>2538</v>
      </c>
      <c r="P8" s="23">
        <f t="shared" si="0"/>
        <v>3340</v>
      </c>
      <c r="Q8" s="23">
        <f t="shared" si="0"/>
        <v>4620</v>
      </c>
      <c r="R8" s="23">
        <f>SUM(E8:Q8)</f>
        <v>45152</v>
      </c>
      <c r="S8" s="9"/>
      <c r="T8" s="79" t="e">
        <f aca="true" t="shared" si="1" ref="T8:T32">D8-R8</f>
        <v>#VALUE!</v>
      </c>
    </row>
    <row r="9" spans="1:20" ht="19.5" customHeight="1">
      <c r="A9" s="473"/>
      <c r="B9" s="474" t="s">
        <v>24</v>
      </c>
      <c r="C9" s="8" t="s">
        <v>0</v>
      </c>
      <c r="D9" s="18">
        <v>50065</v>
      </c>
      <c r="E9" s="18">
        <v>1060</v>
      </c>
      <c r="F9" s="18">
        <v>3364</v>
      </c>
      <c r="G9" s="18">
        <v>4857</v>
      </c>
      <c r="H9" s="18">
        <v>4206</v>
      </c>
      <c r="I9" s="18">
        <v>5007</v>
      </c>
      <c r="J9" s="18">
        <v>3365</v>
      </c>
      <c r="K9" s="18">
        <v>6422</v>
      </c>
      <c r="L9" s="18">
        <v>5810</v>
      </c>
      <c r="M9" s="18">
        <v>4215</v>
      </c>
      <c r="N9" s="18">
        <v>2751</v>
      </c>
      <c r="O9" s="18">
        <v>3284</v>
      </c>
      <c r="P9" s="18">
        <v>3339</v>
      </c>
      <c r="Q9" s="18">
        <v>2385</v>
      </c>
      <c r="R9" s="18">
        <f>SUM(E9:Q9)</f>
        <v>50065</v>
      </c>
      <c r="S9" s="9"/>
      <c r="T9" s="79">
        <f t="shared" si="1"/>
        <v>0</v>
      </c>
    </row>
    <row r="10" spans="1:20" ht="19.5" customHeight="1">
      <c r="A10" s="473"/>
      <c r="B10" s="477"/>
      <c r="C10" s="14" t="s">
        <v>14</v>
      </c>
      <c r="D10" s="24" t="s">
        <v>270</v>
      </c>
      <c r="E10" s="24">
        <v>0</v>
      </c>
      <c r="F10" s="24">
        <v>3193</v>
      </c>
      <c r="G10" s="24">
        <v>5467</v>
      </c>
      <c r="H10" s="24">
        <v>4128</v>
      </c>
      <c r="I10" s="24">
        <v>4131</v>
      </c>
      <c r="J10" s="24">
        <v>3195</v>
      </c>
      <c r="K10" s="24">
        <v>3300</v>
      </c>
      <c r="L10" s="24">
        <v>4672</v>
      </c>
      <c r="M10" s="24">
        <v>3598</v>
      </c>
      <c r="N10" s="24">
        <v>2656</v>
      </c>
      <c r="O10" s="24">
        <v>2472</v>
      </c>
      <c r="P10" s="24">
        <v>3326</v>
      </c>
      <c r="Q10" s="24">
        <v>4597</v>
      </c>
      <c r="R10" s="24">
        <f>SUM(E10:Q10)</f>
        <v>44735</v>
      </c>
      <c r="S10" s="9"/>
      <c r="T10" s="79" t="e">
        <f t="shared" si="1"/>
        <v>#VALUE!</v>
      </c>
    </row>
    <row r="11" spans="1:20" ht="19.5" customHeight="1">
      <c r="A11" s="472"/>
      <c r="B11" s="474" t="s">
        <v>34</v>
      </c>
      <c r="C11" s="8" t="s">
        <v>0</v>
      </c>
      <c r="D11" s="18">
        <v>774</v>
      </c>
      <c r="E11" s="13">
        <v>0</v>
      </c>
      <c r="F11" s="13">
        <v>0</v>
      </c>
      <c r="G11" s="13">
        <v>48</v>
      </c>
      <c r="H11" s="13">
        <v>41</v>
      </c>
      <c r="I11" s="13">
        <v>11</v>
      </c>
      <c r="J11" s="13">
        <v>144</v>
      </c>
      <c r="K11" s="13">
        <v>192</v>
      </c>
      <c r="L11" s="13">
        <v>99</v>
      </c>
      <c r="M11" s="13">
        <v>28</v>
      </c>
      <c r="N11" s="13">
        <v>11</v>
      </c>
      <c r="O11" s="13">
        <v>78</v>
      </c>
      <c r="P11" s="13">
        <v>106</v>
      </c>
      <c r="Q11" s="13">
        <v>16</v>
      </c>
      <c r="R11" s="18">
        <f aca="true" t="shared" si="2" ref="R11:R32">SUM(E11:Q11)</f>
        <v>774</v>
      </c>
      <c r="S11" s="9"/>
      <c r="T11" s="79">
        <f t="shared" si="1"/>
        <v>0</v>
      </c>
    </row>
    <row r="12" spans="1:20" ht="19.5" customHeight="1">
      <c r="A12" s="466"/>
      <c r="B12" s="474"/>
      <c r="C12" s="10" t="s">
        <v>14</v>
      </c>
      <c r="D12" s="23"/>
      <c r="E12" s="23"/>
      <c r="F12" s="23">
        <v>4</v>
      </c>
      <c r="G12" s="23">
        <v>28</v>
      </c>
      <c r="H12" s="23">
        <v>13</v>
      </c>
      <c r="I12" s="23">
        <v>16</v>
      </c>
      <c r="J12" s="23">
        <v>13</v>
      </c>
      <c r="K12" s="23">
        <v>92</v>
      </c>
      <c r="L12" s="23">
        <v>94</v>
      </c>
      <c r="M12" s="23">
        <v>49</v>
      </c>
      <c r="N12" s="23">
        <v>5</v>
      </c>
      <c r="O12" s="23">
        <v>66</v>
      </c>
      <c r="P12" s="23">
        <v>14</v>
      </c>
      <c r="Q12" s="23">
        <v>23</v>
      </c>
      <c r="R12" s="24">
        <f t="shared" si="2"/>
        <v>417</v>
      </c>
      <c r="S12" s="9"/>
      <c r="T12" s="79">
        <f t="shared" si="1"/>
        <v>-417</v>
      </c>
    </row>
    <row r="13" spans="1:20" ht="19.5" customHeight="1">
      <c r="A13" s="467" t="s">
        <v>85</v>
      </c>
      <c r="B13" s="468"/>
      <c r="C13" s="8" t="s">
        <v>0</v>
      </c>
      <c r="D13" s="18">
        <f aca="true" t="shared" si="3" ref="D13:Q14">SUM(D15,D17,D19)</f>
        <v>49658</v>
      </c>
      <c r="E13" s="18">
        <f t="shared" si="3"/>
        <v>440</v>
      </c>
      <c r="F13" s="18">
        <f t="shared" si="3"/>
        <v>3598</v>
      </c>
      <c r="G13" s="18">
        <f t="shared" si="3"/>
        <v>4361</v>
      </c>
      <c r="H13" s="18">
        <f t="shared" si="3"/>
        <v>4312</v>
      </c>
      <c r="I13" s="18">
        <f t="shared" si="3"/>
        <v>3920</v>
      </c>
      <c r="J13" s="18">
        <f t="shared" si="3"/>
        <v>3918</v>
      </c>
      <c r="K13" s="18">
        <f t="shared" si="3"/>
        <v>3936</v>
      </c>
      <c r="L13" s="18">
        <f t="shared" si="3"/>
        <v>5815</v>
      </c>
      <c r="M13" s="18">
        <f t="shared" si="3"/>
        <v>5229</v>
      </c>
      <c r="N13" s="18">
        <f t="shared" si="3"/>
        <v>3723</v>
      </c>
      <c r="O13" s="18">
        <f t="shared" si="3"/>
        <v>3767</v>
      </c>
      <c r="P13" s="18">
        <f t="shared" si="3"/>
        <v>3706</v>
      </c>
      <c r="Q13" s="18">
        <f t="shared" si="3"/>
        <v>2933</v>
      </c>
      <c r="R13" s="18">
        <f t="shared" si="2"/>
        <v>49658</v>
      </c>
      <c r="S13" s="9"/>
      <c r="T13" s="79">
        <f t="shared" si="1"/>
        <v>0</v>
      </c>
    </row>
    <row r="14" spans="1:20" ht="19.5" customHeight="1">
      <c r="A14" s="469"/>
      <c r="B14" s="468"/>
      <c r="C14" s="10" t="s">
        <v>14</v>
      </c>
      <c r="D14" s="23" t="s">
        <v>270</v>
      </c>
      <c r="E14" s="23">
        <f t="shared" si="3"/>
        <v>0</v>
      </c>
      <c r="F14" s="23">
        <f t="shared" si="3"/>
        <v>3272</v>
      </c>
      <c r="G14" s="23">
        <f t="shared" si="3"/>
        <v>2898</v>
      </c>
      <c r="H14" s="23">
        <f t="shared" si="3"/>
        <v>3345</v>
      </c>
      <c r="I14" s="23">
        <f t="shared" si="3"/>
        <v>2828</v>
      </c>
      <c r="J14" s="23">
        <f t="shared" si="3"/>
        <v>2131</v>
      </c>
      <c r="K14" s="23">
        <f t="shared" si="3"/>
        <v>2245</v>
      </c>
      <c r="L14" s="23">
        <f t="shared" si="3"/>
        <v>4621</v>
      </c>
      <c r="M14" s="23">
        <f t="shared" si="3"/>
        <v>4781</v>
      </c>
      <c r="N14" s="23">
        <f t="shared" si="3"/>
        <v>3284</v>
      </c>
      <c r="O14" s="23">
        <f t="shared" si="3"/>
        <v>3217</v>
      </c>
      <c r="P14" s="23">
        <f t="shared" si="3"/>
        <v>3305</v>
      </c>
      <c r="Q14" s="23">
        <f t="shared" si="3"/>
        <v>2378</v>
      </c>
      <c r="R14" s="24">
        <f t="shared" si="2"/>
        <v>38305</v>
      </c>
      <c r="S14" s="9"/>
      <c r="T14" s="79" t="e">
        <f t="shared" si="1"/>
        <v>#VALUE!</v>
      </c>
    </row>
    <row r="15" spans="1:20" ht="19.5" customHeight="1">
      <c r="A15" s="464"/>
      <c r="B15" s="474" t="s">
        <v>24</v>
      </c>
      <c r="C15" s="8" t="s">
        <v>0</v>
      </c>
      <c r="D15" s="18">
        <v>31773</v>
      </c>
      <c r="E15" s="18">
        <v>353</v>
      </c>
      <c r="F15" s="18">
        <v>2450</v>
      </c>
      <c r="G15" s="18">
        <v>3141</v>
      </c>
      <c r="H15" s="18">
        <v>2671</v>
      </c>
      <c r="I15" s="18">
        <v>2410</v>
      </c>
      <c r="J15" s="18">
        <v>2179</v>
      </c>
      <c r="K15" s="18">
        <v>2065</v>
      </c>
      <c r="L15" s="18">
        <v>3714</v>
      </c>
      <c r="M15" s="18">
        <v>2962</v>
      </c>
      <c r="N15" s="18">
        <v>2804</v>
      </c>
      <c r="O15" s="18">
        <v>2763</v>
      </c>
      <c r="P15" s="18">
        <v>2620</v>
      </c>
      <c r="Q15" s="18">
        <v>1641</v>
      </c>
      <c r="R15" s="18">
        <f t="shared" si="2"/>
        <v>31773</v>
      </c>
      <c r="S15" s="9"/>
      <c r="T15" s="79">
        <f t="shared" si="1"/>
        <v>0</v>
      </c>
    </row>
    <row r="16" spans="1:20" ht="19.5" customHeight="1">
      <c r="A16" s="476"/>
      <c r="B16" s="477"/>
      <c r="C16" s="14" t="s">
        <v>14</v>
      </c>
      <c r="D16" s="24" t="s">
        <v>270</v>
      </c>
      <c r="E16" s="24">
        <v>0</v>
      </c>
      <c r="F16" s="24">
        <v>3196</v>
      </c>
      <c r="G16" s="24">
        <v>2444</v>
      </c>
      <c r="H16" s="24">
        <v>2614</v>
      </c>
      <c r="I16" s="24">
        <v>2086</v>
      </c>
      <c r="J16" s="24">
        <v>1401</v>
      </c>
      <c r="K16" s="24">
        <v>1281</v>
      </c>
      <c r="L16" s="24">
        <v>3355</v>
      </c>
      <c r="M16" s="24">
        <v>2920</v>
      </c>
      <c r="N16" s="24">
        <v>1983</v>
      </c>
      <c r="O16" s="24">
        <v>1929</v>
      </c>
      <c r="P16" s="24">
        <v>2177</v>
      </c>
      <c r="Q16" s="24">
        <v>1488</v>
      </c>
      <c r="R16" s="24">
        <f t="shared" si="2"/>
        <v>26874</v>
      </c>
      <c r="S16" s="9"/>
      <c r="T16" s="79" t="e">
        <f t="shared" si="1"/>
        <v>#VALUE!</v>
      </c>
    </row>
    <row r="17" spans="1:20" ht="19.5" customHeight="1">
      <c r="A17" s="475"/>
      <c r="B17" s="478" t="s">
        <v>113</v>
      </c>
      <c r="C17" s="8" t="s">
        <v>0</v>
      </c>
      <c r="D17" s="18">
        <v>8105</v>
      </c>
      <c r="E17" s="18">
        <v>0</v>
      </c>
      <c r="F17" s="18">
        <v>809</v>
      </c>
      <c r="G17" s="18">
        <v>809</v>
      </c>
      <c r="H17" s="18">
        <v>809</v>
      </c>
      <c r="I17" s="18">
        <v>809</v>
      </c>
      <c r="J17" s="18">
        <v>809</v>
      </c>
      <c r="K17" s="18">
        <v>834</v>
      </c>
      <c r="L17" s="18">
        <v>1154</v>
      </c>
      <c r="M17" s="18">
        <v>836</v>
      </c>
      <c r="N17" s="18">
        <v>309</v>
      </c>
      <c r="O17" s="18">
        <v>309</v>
      </c>
      <c r="P17" s="18">
        <v>309</v>
      </c>
      <c r="Q17" s="18">
        <v>309</v>
      </c>
      <c r="R17" s="18">
        <f t="shared" si="2"/>
        <v>8105</v>
      </c>
      <c r="S17" s="9"/>
      <c r="T17" s="79">
        <f t="shared" si="1"/>
        <v>0</v>
      </c>
    </row>
    <row r="18" spans="1:20" ht="19.5" customHeight="1">
      <c r="A18" s="475"/>
      <c r="B18" s="479"/>
      <c r="C18" s="10" t="s">
        <v>14</v>
      </c>
      <c r="D18" s="23"/>
      <c r="E18" s="23"/>
      <c r="F18" s="23">
        <v>15</v>
      </c>
      <c r="G18" s="23">
        <v>188</v>
      </c>
      <c r="H18" s="23">
        <v>276</v>
      </c>
      <c r="I18" s="23">
        <v>208</v>
      </c>
      <c r="J18" s="23">
        <v>362</v>
      </c>
      <c r="K18" s="23">
        <v>364</v>
      </c>
      <c r="L18" s="23">
        <v>723</v>
      </c>
      <c r="M18" s="23">
        <v>1337</v>
      </c>
      <c r="N18" s="23">
        <v>654</v>
      </c>
      <c r="O18" s="23">
        <v>940</v>
      </c>
      <c r="P18" s="23">
        <v>510</v>
      </c>
      <c r="Q18" s="23">
        <v>399</v>
      </c>
      <c r="R18" s="24">
        <f t="shared" si="2"/>
        <v>5976</v>
      </c>
      <c r="S18" s="9"/>
      <c r="T18" s="79">
        <f t="shared" si="1"/>
        <v>-5976</v>
      </c>
    </row>
    <row r="19" spans="1:20" ht="19.5" customHeight="1">
      <c r="A19" s="475"/>
      <c r="B19" s="474" t="s">
        <v>34</v>
      </c>
      <c r="C19" s="8" t="s">
        <v>0</v>
      </c>
      <c r="D19" s="18">
        <v>9780</v>
      </c>
      <c r="E19" s="18">
        <v>87</v>
      </c>
      <c r="F19" s="18">
        <v>339</v>
      </c>
      <c r="G19" s="18">
        <v>411</v>
      </c>
      <c r="H19" s="18">
        <v>832</v>
      </c>
      <c r="I19" s="18">
        <v>701</v>
      </c>
      <c r="J19" s="18">
        <v>930</v>
      </c>
      <c r="K19" s="18">
        <v>1037</v>
      </c>
      <c r="L19" s="18">
        <v>947</v>
      </c>
      <c r="M19" s="18">
        <v>1431</v>
      </c>
      <c r="N19" s="18">
        <v>610</v>
      </c>
      <c r="O19" s="18">
        <v>695</v>
      </c>
      <c r="P19" s="18">
        <v>777</v>
      </c>
      <c r="Q19" s="18">
        <v>983</v>
      </c>
      <c r="R19" s="18">
        <f t="shared" si="2"/>
        <v>9780</v>
      </c>
      <c r="S19" s="9"/>
      <c r="T19" s="79">
        <f t="shared" si="1"/>
        <v>0</v>
      </c>
    </row>
    <row r="20" spans="1:20" ht="19.5" customHeight="1">
      <c r="A20" s="475"/>
      <c r="B20" s="477"/>
      <c r="C20" s="14" t="s">
        <v>14</v>
      </c>
      <c r="D20" s="24" t="s">
        <v>270</v>
      </c>
      <c r="E20" s="24">
        <v>0</v>
      </c>
      <c r="F20" s="24">
        <v>61</v>
      </c>
      <c r="G20" s="24">
        <v>266</v>
      </c>
      <c r="H20" s="24">
        <v>455</v>
      </c>
      <c r="I20" s="24">
        <v>534</v>
      </c>
      <c r="J20" s="24">
        <v>368</v>
      </c>
      <c r="K20" s="24">
        <v>600</v>
      </c>
      <c r="L20" s="24">
        <v>543</v>
      </c>
      <c r="M20" s="24">
        <v>524</v>
      </c>
      <c r="N20" s="24">
        <v>647</v>
      </c>
      <c r="O20" s="24">
        <v>348</v>
      </c>
      <c r="P20" s="24">
        <v>618</v>
      </c>
      <c r="Q20" s="24">
        <v>491</v>
      </c>
      <c r="R20" s="24">
        <f t="shared" si="2"/>
        <v>5455</v>
      </c>
      <c r="S20" s="9"/>
      <c r="T20" s="79" t="e">
        <f t="shared" si="1"/>
        <v>#VALUE!</v>
      </c>
    </row>
    <row r="21" spans="1:20" ht="19.5" customHeight="1">
      <c r="A21" s="467" t="s">
        <v>157</v>
      </c>
      <c r="B21" s="468"/>
      <c r="C21" s="8" t="s">
        <v>0</v>
      </c>
      <c r="D21" s="18">
        <f>SUM(D23,D25,D27,D29)</f>
        <v>17016</v>
      </c>
      <c r="E21" s="18">
        <f aca="true" t="shared" si="4" ref="E21:Q22">SUM(E23,E25,E27,E29)</f>
        <v>3153</v>
      </c>
      <c r="F21" s="18">
        <f t="shared" si="4"/>
        <v>1875</v>
      </c>
      <c r="G21" s="18">
        <f t="shared" si="4"/>
        <v>1122</v>
      </c>
      <c r="H21" s="18">
        <f t="shared" si="4"/>
        <v>1638</v>
      </c>
      <c r="I21" s="18">
        <f t="shared" si="4"/>
        <v>1168</v>
      </c>
      <c r="J21" s="18">
        <f t="shared" si="4"/>
        <v>913</v>
      </c>
      <c r="K21" s="18">
        <f t="shared" si="4"/>
        <v>299</v>
      </c>
      <c r="L21" s="18">
        <f t="shared" si="4"/>
        <v>1189</v>
      </c>
      <c r="M21" s="18">
        <f t="shared" si="4"/>
        <v>398</v>
      </c>
      <c r="N21" s="18">
        <f t="shared" si="4"/>
        <v>1096</v>
      </c>
      <c r="O21" s="18">
        <f t="shared" si="4"/>
        <v>788</v>
      </c>
      <c r="P21" s="18">
        <f t="shared" si="4"/>
        <v>1823</v>
      </c>
      <c r="Q21" s="18">
        <f t="shared" si="4"/>
        <v>1554</v>
      </c>
      <c r="R21" s="18">
        <f t="shared" si="2"/>
        <v>17016</v>
      </c>
      <c r="S21" s="9"/>
      <c r="T21" s="79">
        <f t="shared" si="1"/>
        <v>0</v>
      </c>
    </row>
    <row r="22" spans="1:20" ht="19.5" customHeight="1">
      <c r="A22" s="469"/>
      <c r="B22" s="468"/>
      <c r="C22" s="10" t="s">
        <v>14</v>
      </c>
      <c r="D22" s="23" t="s">
        <v>270</v>
      </c>
      <c r="E22" s="23">
        <f t="shared" si="4"/>
        <v>1371</v>
      </c>
      <c r="F22" s="23">
        <f>SUM(F24,F26,F28,F30)</f>
        <v>3076</v>
      </c>
      <c r="G22" s="23">
        <f>SUM(G24,G26,G28,G30)</f>
        <v>809</v>
      </c>
      <c r="H22" s="23">
        <f t="shared" si="4"/>
        <v>753</v>
      </c>
      <c r="I22" s="23">
        <f t="shared" si="4"/>
        <v>420</v>
      </c>
      <c r="J22" s="23">
        <f t="shared" si="4"/>
        <v>572</v>
      </c>
      <c r="K22" s="23">
        <f t="shared" si="4"/>
        <v>471</v>
      </c>
      <c r="L22" s="23">
        <f t="shared" si="4"/>
        <v>464</v>
      </c>
      <c r="M22" s="23">
        <f t="shared" si="4"/>
        <v>632</v>
      </c>
      <c r="N22" s="23">
        <f t="shared" si="4"/>
        <v>358</v>
      </c>
      <c r="O22" s="23">
        <f t="shared" si="4"/>
        <v>513</v>
      </c>
      <c r="P22" s="23">
        <f t="shared" si="4"/>
        <v>1061</v>
      </c>
      <c r="Q22" s="23">
        <f t="shared" si="4"/>
        <v>620</v>
      </c>
      <c r="R22" s="24">
        <f t="shared" si="2"/>
        <v>11120</v>
      </c>
      <c r="S22" s="9"/>
      <c r="T22" s="79" t="e">
        <f t="shared" si="1"/>
        <v>#VALUE!</v>
      </c>
    </row>
    <row r="23" spans="1:20" ht="19.5" customHeight="1">
      <c r="A23" s="473"/>
      <c r="B23" s="474" t="s">
        <v>24</v>
      </c>
      <c r="C23" s="8" t="s">
        <v>0</v>
      </c>
      <c r="D23" s="18">
        <v>6320</v>
      </c>
      <c r="E23" s="18">
        <v>325</v>
      </c>
      <c r="F23" s="18">
        <v>347</v>
      </c>
      <c r="G23" s="18">
        <v>539</v>
      </c>
      <c r="H23" s="18">
        <v>860</v>
      </c>
      <c r="I23" s="18">
        <v>256</v>
      </c>
      <c r="J23" s="18">
        <v>359</v>
      </c>
      <c r="K23" s="18">
        <v>199</v>
      </c>
      <c r="L23" s="18">
        <v>916</v>
      </c>
      <c r="M23" s="18">
        <v>60</v>
      </c>
      <c r="N23" s="18">
        <v>543</v>
      </c>
      <c r="O23" s="18">
        <v>43</v>
      </c>
      <c r="P23" s="18">
        <v>1216</v>
      </c>
      <c r="Q23" s="18">
        <v>657</v>
      </c>
      <c r="R23" s="18">
        <f t="shared" si="2"/>
        <v>6320</v>
      </c>
      <c r="S23" s="9"/>
      <c r="T23" s="79">
        <f t="shared" si="1"/>
        <v>0</v>
      </c>
    </row>
    <row r="24" spans="1:20" ht="19.5" customHeight="1">
      <c r="A24" s="473"/>
      <c r="B24" s="474"/>
      <c r="C24" s="10" t="s">
        <v>14</v>
      </c>
      <c r="D24" s="23"/>
      <c r="E24" s="23"/>
      <c r="F24" s="23">
        <v>224</v>
      </c>
      <c r="G24" s="23">
        <v>278</v>
      </c>
      <c r="H24" s="23">
        <v>399</v>
      </c>
      <c r="I24" s="23">
        <v>130</v>
      </c>
      <c r="J24" s="23">
        <v>80</v>
      </c>
      <c r="K24" s="23">
        <v>112</v>
      </c>
      <c r="L24" s="23">
        <v>173</v>
      </c>
      <c r="M24" s="23">
        <v>250</v>
      </c>
      <c r="N24" s="23">
        <v>85</v>
      </c>
      <c r="O24" s="23">
        <v>206</v>
      </c>
      <c r="P24" s="23">
        <v>695</v>
      </c>
      <c r="Q24" s="23">
        <v>414</v>
      </c>
      <c r="R24" s="24">
        <f t="shared" si="2"/>
        <v>3046</v>
      </c>
      <c r="S24" s="9"/>
      <c r="T24" s="79">
        <f t="shared" si="1"/>
        <v>-3046</v>
      </c>
    </row>
    <row r="25" spans="1:20" ht="19.5" customHeight="1">
      <c r="A25" s="475"/>
      <c r="B25" s="474" t="s">
        <v>108</v>
      </c>
      <c r="C25" s="8" t="s">
        <v>0</v>
      </c>
      <c r="D25" s="18">
        <v>5007</v>
      </c>
      <c r="E25" s="18">
        <v>116</v>
      </c>
      <c r="F25" s="18">
        <v>331</v>
      </c>
      <c r="G25" s="18">
        <v>207</v>
      </c>
      <c r="H25" s="18">
        <v>448</v>
      </c>
      <c r="I25" s="18">
        <v>325</v>
      </c>
      <c r="J25" s="18">
        <v>432</v>
      </c>
      <c r="K25" s="18">
        <v>100</v>
      </c>
      <c r="L25" s="18">
        <v>255</v>
      </c>
      <c r="M25" s="18">
        <v>334</v>
      </c>
      <c r="N25" s="18">
        <v>544</v>
      </c>
      <c r="O25" s="18">
        <v>745</v>
      </c>
      <c r="P25" s="18">
        <v>350</v>
      </c>
      <c r="Q25" s="18">
        <v>820</v>
      </c>
      <c r="R25" s="18">
        <f t="shared" si="2"/>
        <v>5007</v>
      </c>
      <c r="S25" s="9"/>
      <c r="T25" s="79">
        <f t="shared" si="1"/>
        <v>0</v>
      </c>
    </row>
    <row r="26" spans="1:20" ht="19.5" customHeight="1">
      <c r="A26" s="475"/>
      <c r="B26" s="474"/>
      <c r="C26" s="10" t="s">
        <v>14</v>
      </c>
      <c r="D26" s="23"/>
      <c r="E26" s="23"/>
      <c r="F26" s="23">
        <v>465</v>
      </c>
      <c r="G26" s="23">
        <v>361</v>
      </c>
      <c r="H26" s="23">
        <v>263</v>
      </c>
      <c r="I26" s="23">
        <v>281</v>
      </c>
      <c r="J26" s="23">
        <v>305</v>
      </c>
      <c r="K26" s="23">
        <v>358</v>
      </c>
      <c r="L26" s="23">
        <v>251</v>
      </c>
      <c r="M26" s="23">
        <v>251</v>
      </c>
      <c r="N26" s="23">
        <v>255</v>
      </c>
      <c r="O26" s="23">
        <v>227</v>
      </c>
      <c r="P26" s="23">
        <v>350</v>
      </c>
      <c r="Q26" s="23">
        <v>206</v>
      </c>
      <c r="R26" s="24">
        <f t="shared" si="2"/>
        <v>3573</v>
      </c>
      <c r="S26" s="9"/>
      <c r="T26" s="79">
        <f t="shared" si="1"/>
        <v>-3573</v>
      </c>
    </row>
    <row r="27" spans="1:20" ht="19.5" customHeight="1">
      <c r="A27" s="473"/>
      <c r="B27" s="474" t="s">
        <v>109</v>
      </c>
      <c r="C27" s="8" t="s">
        <v>0</v>
      </c>
      <c r="D27" s="18">
        <v>5149</v>
      </c>
      <c r="E27" s="18">
        <v>2712</v>
      </c>
      <c r="F27" s="18">
        <v>1197</v>
      </c>
      <c r="G27" s="18">
        <v>376</v>
      </c>
      <c r="H27" s="18">
        <v>322</v>
      </c>
      <c r="I27" s="18">
        <v>542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2"/>
        <v>5149</v>
      </c>
      <c r="S27" s="9"/>
      <c r="T27" s="79">
        <f t="shared" si="1"/>
        <v>0</v>
      </c>
    </row>
    <row r="28" spans="1:20" ht="19.5" customHeight="1">
      <c r="A28" s="473"/>
      <c r="B28" s="474"/>
      <c r="C28" s="10" t="s">
        <v>14</v>
      </c>
      <c r="D28" s="23"/>
      <c r="E28" s="23">
        <v>1371</v>
      </c>
      <c r="F28" s="23">
        <v>2387</v>
      </c>
      <c r="G28" s="23"/>
      <c r="H28" s="23">
        <v>91</v>
      </c>
      <c r="I28" s="23"/>
      <c r="J28" s="23">
        <v>163</v>
      </c>
      <c r="K28" s="23">
        <v>1</v>
      </c>
      <c r="L28" s="23"/>
      <c r="M28" s="23"/>
      <c r="N28" s="23"/>
      <c r="O28" s="23"/>
      <c r="P28" s="23"/>
      <c r="Q28" s="23"/>
      <c r="R28" s="24">
        <f t="shared" si="2"/>
        <v>4013</v>
      </c>
      <c r="S28" s="9"/>
      <c r="T28" s="79">
        <f t="shared" si="1"/>
        <v>-4013</v>
      </c>
    </row>
    <row r="29" spans="1:20" ht="19.5" customHeight="1">
      <c r="A29" s="475"/>
      <c r="B29" s="474" t="s">
        <v>34</v>
      </c>
      <c r="C29" s="8" t="s">
        <v>0</v>
      </c>
      <c r="D29" s="18">
        <v>540</v>
      </c>
      <c r="E29" s="18">
        <v>0</v>
      </c>
      <c r="F29" s="18">
        <v>0</v>
      </c>
      <c r="G29" s="18">
        <v>0</v>
      </c>
      <c r="H29" s="18">
        <v>8</v>
      </c>
      <c r="I29" s="18">
        <v>45</v>
      </c>
      <c r="J29" s="18">
        <v>122</v>
      </c>
      <c r="K29" s="18">
        <v>0</v>
      </c>
      <c r="L29" s="18">
        <v>18</v>
      </c>
      <c r="M29" s="18">
        <v>4</v>
      </c>
      <c r="N29" s="18">
        <v>9</v>
      </c>
      <c r="O29" s="18">
        <v>0</v>
      </c>
      <c r="P29" s="18">
        <v>257</v>
      </c>
      <c r="Q29" s="18">
        <v>77</v>
      </c>
      <c r="R29" s="18">
        <f t="shared" si="2"/>
        <v>540</v>
      </c>
      <c r="S29" s="9"/>
      <c r="T29" s="79">
        <f t="shared" si="1"/>
        <v>0</v>
      </c>
    </row>
    <row r="30" spans="1:20" ht="19.5" customHeight="1">
      <c r="A30" s="472"/>
      <c r="B30" s="474"/>
      <c r="C30" s="10" t="s">
        <v>14</v>
      </c>
      <c r="D30" s="23"/>
      <c r="E30" s="23"/>
      <c r="F30" s="23"/>
      <c r="G30" s="23">
        <v>170</v>
      </c>
      <c r="H30" s="23"/>
      <c r="I30" s="23">
        <v>9</v>
      </c>
      <c r="J30" s="23">
        <v>24</v>
      </c>
      <c r="K30" s="23"/>
      <c r="L30" s="23">
        <v>40</v>
      </c>
      <c r="M30" s="23">
        <v>131</v>
      </c>
      <c r="N30" s="23">
        <v>18</v>
      </c>
      <c r="O30" s="23">
        <v>80</v>
      </c>
      <c r="P30" s="23">
        <v>16</v>
      </c>
      <c r="Q30" s="23"/>
      <c r="R30" s="24">
        <f t="shared" si="2"/>
        <v>488</v>
      </c>
      <c r="S30" s="9"/>
      <c r="T30" s="79">
        <f t="shared" si="1"/>
        <v>-488</v>
      </c>
    </row>
    <row r="31" spans="1:20" ht="19.5" customHeight="1">
      <c r="A31" s="454" t="s">
        <v>28</v>
      </c>
      <c r="B31" s="455"/>
      <c r="C31" s="8" t="s">
        <v>0</v>
      </c>
      <c r="D31" s="18">
        <f aca="true" t="shared" si="5" ref="D31:Q32">SUM(D7,D13,D21)</f>
        <v>117513</v>
      </c>
      <c r="E31" s="18">
        <f t="shared" si="5"/>
        <v>4653</v>
      </c>
      <c r="F31" s="18">
        <f t="shared" si="5"/>
        <v>8837</v>
      </c>
      <c r="G31" s="18">
        <f t="shared" si="5"/>
        <v>10388</v>
      </c>
      <c r="H31" s="18">
        <f t="shared" si="5"/>
        <v>10197</v>
      </c>
      <c r="I31" s="18">
        <f t="shared" si="5"/>
        <v>10106</v>
      </c>
      <c r="J31" s="18">
        <f t="shared" si="5"/>
        <v>8340</v>
      </c>
      <c r="K31" s="18">
        <f t="shared" si="5"/>
        <v>10849</v>
      </c>
      <c r="L31" s="18">
        <f t="shared" si="5"/>
        <v>12913</v>
      </c>
      <c r="M31" s="18">
        <f t="shared" si="5"/>
        <v>9870</v>
      </c>
      <c r="N31" s="18">
        <f t="shared" si="5"/>
        <v>7581</v>
      </c>
      <c r="O31" s="18">
        <f t="shared" si="5"/>
        <v>7917</v>
      </c>
      <c r="P31" s="18">
        <f t="shared" si="5"/>
        <v>8974</v>
      </c>
      <c r="Q31" s="18">
        <f t="shared" si="5"/>
        <v>6888</v>
      </c>
      <c r="R31" s="18">
        <f t="shared" si="2"/>
        <v>117513</v>
      </c>
      <c r="S31" s="9"/>
      <c r="T31" s="79">
        <f t="shared" si="1"/>
        <v>0</v>
      </c>
    </row>
    <row r="32" spans="1:20" ht="19.5" customHeight="1">
      <c r="A32" s="456"/>
      <c r="B32" s="457"/>
      <c r="C32" s="12" t="s">
        <v>14</v>
      </c>
      <c r="D32" s="25" t="s">
        <v>270</v>
      </c>
      <c r="E32" s="25">
        <f t="shared" si="5"/>
        <v>1371</v>
      </c>
      <c r="F32" s="25">
        <f t="shared" si="5"/>
        <v>9545</v>
      </c>
      <c r="G32" s="25">
        <f t="shared" si="5"/>
        <v>9202</v>
      </c>
      <c r="H32" s="25">
        <f t="shared" si="5"/>
        <v>8239</v>
      </c>
      <c r="I32" s="25">
        <f t="shared" si="5"/>
        <v>7395</v>
      </c>
      <c r="J32" s="25">
        <f t="shared" si="5"/>
        <v>5911</v>
      </c>
      <c r="K32" s="25">
        <f t="shared" si="5"/>
        <v>6108</v>
      </c>
      <c r="L32" s="25">
        <f t="shared" si="5"/>
        <v>9851</v>
      </c>
      <c r="M32" s="25">
        <f t="shared" si="5"/>
        <v>9060</v>
      </c>
      <c r="N32" s="25">
        <f t="shared" si="5"/>
        <v>6303</v>
      </c>
      <c r="O32" s="25">
        <f t="shared" si="5"/>
        <v>6268</v>
      </c>
      <c r="P32" s="25">
        <f t="shared" si="5"/>
        <v>7706</v>
      </c>
      <c r="Q32" s="25">
        <f t="shared" si="5"/>
        <v>7618</v>
      </c>
      <c r="R32" s="25">
        <f t="shared" si="2"/>
        <v>94577</v>
      </c>
      <c r="S32" s="9"/>
      <c r="T32" s="79" t="e">
        <f t="shared" si="1"/>
        <v>#VALUE!</v>
      </c>
    </row>
    <row r="33" spans="1:18" ht="13.5">
      <c r="A33" s="306" t="s">
        <v>16</v>
      </c>
      <c r="B33" s="307"/>
      <c r="C33" s="312" t="s">
        <v>406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4"/>
    </row>
    <row r="34" spans="1:18" ht="13.5">
      <c r="A34" s="308"/>
      <c r="B34" s="309"/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7"/>
    </row>
    <row r="35" spans="1:18" ht="13.5">
      <c r="A35" s="308"/>
      <c r="B35" s="309"/>
      <c r="C35" s="31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7"/>
    </row>
    <row r="36" spans="1:18" ht="13.5">
      <c r="A36" s="308"/>
      <c r="B36" s="309"/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20"/>
    </row>
    <row r="37" spans="1:18" ht="13.5">
      <c r="A37" s="308"/>
      <c r="B37" s="309"/>
      <c r="C37" s="321" t="s">
        <v>407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</row>
    <row r="38" spans="1:18" ht="13.5">
      <c r="A38" s="308"/>
      <c r="B38" s="309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</row>
    <row r="39" spans="1:18" ht="13.5">
      <c r="A39" s="308"/>
      <c r="B39" s="309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</row>
    <row r="40" spans="1:18" ht="13.5">
      <c r="A40" s="310"/>
      <c r="B40" s="31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</row>
  </sheetData>
  <sheetProtection/>
  <mergeCells count="36">
    <mergeCell ref="A5:B6"/>
    <mergeCell ref="B19:B20"/>
    <mergeCell ref="B11:B12"/>
    <mergeCell ref="A23:A24"/>
    <mergeCell ref="A31:B32"/>
    <mergeCell ref="A17:A18"/>
    <mergeCell ref="B17:B18"/>
    <mergeCell ref="A9:A10"/>
    <mergeCell ref="A13:B14"/>
    <mergeCell ref="B9:B10"/>
    <mergeCell ref="A11:A12"/>
    <mergeCell ref="A7:B8"/>
    <mergeCell ref="A15:A16"/>
    <mergeCell ref="B15:B16"/>
    <mergeCell ref="B27:B28"/>
    <mergeCell ref="A25:A26"/>
    <mergeCell ref="B25:B26"/>
    <mergeCell ref="A19:A20"/>
    <mergeCell ref="A21:B22"/>
    <mergeCell ref="A1:R1"/>
    <mergeCell ref="E3:G3"/>
    <mergeCell ref="H3:J3"/>
    <mergeCell ref="K3:M3"/>
    <mergeCell ref="N3:Q3"/>
    <mergeCell ref="R3:R4"/>
    <mergeCell ref="A2:B2"/>
    <mergeCell ref="A3:B4"/>
    <mergeCell ref="C3:C4"/>
    <mergeCell ref="D3:D4"/>
    <mergeCell ref="A33:B40"/>
    <mergeCell ref="C33:R36"/>
    <mergeCell ref="C37:R40"/>
    <mergeCell ref="B23:B24"/>
    <mergeCell ref="A29:A30"/>
    <mergeCell ref="B29:B30"/>
    <mergeCell ref="A27:A28"/>
  </mergeCells>
  <dataValidations count="1">
    <dataValidation allowBlank="1" showInputMessage="1" showErrorMessage="1" imeMode="off" sqref="E18:F18"/>
  </dataValidations>
  <printOptions horizontalCentered="1"/>
  <pageMargins left="0.3937007874015748" right="0.3937007874015748" top="0.3937007874015748" bottom="0.3937007874015748" header="0" footer="0"/>
  <pageSetup fitToHeight="25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view="pageBreakPreview" zoomScale="72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76"/>
    </sheetView>
  </sheetViews>
  <sheetFormatPr defaultColWidth="9.140625" defaultRowHeight="15"/>
  <cols>
    <col min="1" max="1" width="3.7109375" style="1" customWidth="1"/>
    <col min="2" max="2" width="20.57421875" style="20" customWidth="1"/>
    <col min="3" max="3" width="9.00390625" style="1" customWidth="1"/>
    <col min="4" max="4" width="10.14062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329" t="s">
        <v>410</v>
      </c>
      <c r="B2" s="329"/>
      <c r="C2" s="42" t="s">
        <v>269</v>
      </c>
      <c r="D2" s="21"/>
      <c r="E2" s="21"/>
      <c r="F2" s="21"/>
      <c r="G2" s="21"/>
      <c r="H2" s="21"/>
      <c r="I2" s="21"/>
      <c r="J2" s="21"/>
      <c r="K2" s="21"/>
      <c r="L2" s="21"/>
      <c r="M2" s="21"/>
      <c r="R2" s="5" t="s">
        <v>13</v>
      </c>
    </row>
    <row r="3" spans="1:18" ht="13.5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3.5">
      <c r="A4" s="462"/>
      <c r="B4" s="470"/>
      <c r="C4" s="461"/>
      <c r="D4" s="459"/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7" t="s">
        <v>15</v>
      </c>
      <c r="R4" s="459"/>
    </row>
    <row r="5" spans="1:18" ht="20.25" customHeight="1">
      <c r="A5" s="469" t="s">
        <v>177</v>
      </c>
      <c r="B5" s="48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0.25" customHeight="1">
      <c r="A6" s="483"/>
      <c r="B6" s="48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6"/>
    </row>
    <row r="7" spans="1:22" ht="21" customHeight="1">
      <c r="A7" s="467" t="s">
        <v>111</v>
      </c>
      <c r="B7" s="468"/>
      <c r="C7" s="15" t="s">
        <v>0</v>
      </c>
      <c r="D7" s="48">
        <f>SUM(D9,D11)</f>
        <v>24775</v>
      </c>
      <c r="E7" s="48">
        <f>SUM(E9,E11)</f>
        <v>82</v>
      </c>
      <c r="F7" s="48">
        <f>SUM(F9,F11)</f>
        <v>761</v>
      </c>
      <c r="G7" s="48">
        <f>SUM(G9,G11)</f>
        <v>1395</v>
      </c>
      <c r="H7" s="48">
        <f aca="true" t="shared" si="0" ref="H7:Q8">SUM(H9,H11)</f>
        <v>2748</v>
      </c>
      <c r="I7" s="48">
        <f t="shared" si="0"/>
        <v>4012</v>
      </c>
      <c r="J7" s="48">
        <f t="shared" si="0"/>
        <v>1801</v>
      </c>
      <c r="K7" s="48">
        <f t="shared" si="0"/>
        <v>1184</v>
      </c>
      <c r="L7" s="48">
        <f t="shared" si="0"/>
        <v>2413</v>
      </c>
      <c r="M7" s="48">
        <f t="shared" si="0"/>
        <v>3019</v>
      </c>
      <c r="N7" s="48">
        <f t="shared" si="0"/>
        <v>828</v>
      </c>
      <c r="O7" s="48">
        <f t="shared" si="0"/>
        <v>2731</v>
      </c>
      <c r="P7" s="48">
        <f t="shared" si="0"/>
        <v>2645</v>
      </c>
      <c r="Q7" s="48">
        <f t="shared" si="0"/>
        <v>1156</v>
      </c>
      <c r="R7" s="48">
        <f>SUM(E7:Q7)</f>
        <v>24775</v>
      </c>
      <c r="S7" s="49"/>
      <c r="T7" s="83">
        <f>D7-R7</f>
        <v>0</v>
      </c>
      <c r="U7" s="49"/>
      <c r="V7" s="49"/>
    </row>
    <row r="8" spans="1:22" ht="21" customHeight="1">
      <c r="A8" s="469"/>
      <c r="B8" s="468"/>
      <c r="C8" s="50" t="s">
        <v>14</v>
      </c>
      <c r="D8" s="25" t="s">
        <v>270</v>
      </c>
      <c r="E8" s="25">
        <f>SUM(E10,E12)</f>
        <v>160</v>
      </c>
      <c r="F8" s="25">
        <f>SUM(F10,F12)</f>
        <v>632</v>
      </c>
      <c r="G8" s="25">
        <f>SUM(G10,G12)</f>
        <v>1835</v>
      </c>
      <c r="H8" s="25">
        <f t="shared" si="0"/>
        <v>2025</v>
      </c>
      <c r="I8" s="25">
        <f t="shared" si="0"/>
        <v>5195</v>
      </c>
      <c r="J8" s="25">
        <f t="shared" si="0"/>
        <v>888</v>
      </c>
      <c r="K8" s="25">
        <f t="shared" si="0"/>
        <v>2105</v>
      </c>
      <c r="L8" s="25">
        <f t="shared" si="0"/>
        <v>1885</v>
      </c>
      <c r="M8" s="25">
        <f t="shared" si="0"/>
        <v>2872</v>
      </c>
      <c r="N8" s="25">
        <f t="shared" si="0"/>
        <v>752</v>
      </c>
      <c r="O8" s="25">
        <f t="shared" si="0"/>
        <v>1469</v>
      </c>
      <c r="P8" s="25">
        <f t="shared" si="0"/>
        <v>944</v>
      </c>
      <c r="Q8" s="25">
        <f t="shared" si="0"/>
        <v>1108</v>
      </c>
      <c r="R8" s="25">
        <f aca="true" t="shared" si="1" ref="R8:R71">SUM(E8:Q8)</f>
        <v>21870</v>
      </c>
      <c r="S8" s="49"/>
      <c r="T8" s="83" t="e">
        <f aca="true" t="shared" si="2" ref="T8:T71">D8-R8</f>
        <v>#VALUE!</v>
      </c>
      <c r="U8" s="6"/>
      <c r="V8" s="6"/>
    </row>
    <row r="9" spans="1:22" ht="21" customHeight="1">
      <c r="A9" s="473"/>
      <c r="B9" s="480" t="s">
        <v>24</v>
      </c>
      <c r="C9" s="15" t="s">
        <v>0</v>
      </c>
      <c r="D9" s="48">
        <v>24355</v>
      </c>
      <c r="E9" s="48">
        <v>82</v>
      </c>
      <c r="F9" s="48">
        <v>761</v>
      </c>
      <c r="G9" s="48">
        <v>1395</v>
      </c>
      <c r="H9" s="48">
        <v>2704</v>
      </c>
      <c r="I9" s="48">
        <v>4006</v>
      </c>
      <c r="J9" s="48">
        <v>1801</v>
      </c>
      <c r="K9" s="48">
        <v>1164</v>
      </c>
      <c r="L9" s="48">
        <v>2405</v>
      </c>
      <c r="M9" s="48">
        <v>2993</v>
      </c>
      <c r="N9" s="48">
        <v>828</v>
      </c>
      <c r="O9" s="48">
        <v>2415</v>
      </c>
      <c r="P9" s="48">
        <v>2645</v>
      </c>
      <c r="Q9" s="48">
        <v>1156</v>
      </c>
      <c r="R9" s="48">
        <f t="shared" si="1"/>
        <v>24355</v>
      </c>
      <c r="S9" s="49"/>
      <c r="T9" s="83">
        <f t="shared" si="2"/>
        <v>0</v>
      </c>
      <c r="U9" s="49"/>
      <c r="V9" s="49"/>
    </row>
    <row r="10" spans="1:22" ht="21" customHeight="1">
      <c r="A10" s="473"/>
      <c r="B10" s="480"/>
      <c r="C10" s="50" t="s">
        <v>14</v>
      </c>
      <c r="D10" s="25"/>
      <c r="E10" s="25">
        <v>160</v>
      </c>
      <c r="F10" s="25">
        <v>632</v>
      </c>
      <c r="G10" s="25">
        <v>1835</v>
      </c>
      <c r="H10" s="25">
        <v>1988</v>
      </c>
      <c r="I10" s="25">
        <v>5121</v>
      </c>
      <c r="J10" s="25">
        <v>888</v>
      </c>
      <c r="K10" s="25">
        <v>2081</v>
      </c>
      <c r="L10" s="25">
        <v>1884</v>
      </c>
      <c r="M10" s="25">
        <v>2872</v>
      </c>
      <c r="N10" s="25">
        <v>752</v>
      </c>
      <c r="O10" s="25">
        <v>1469</v>
      </c>
      <c r="P10" s="25">
        <v>944</v>
      </c>
      <c r="Q10" s="25">
        <v>1108</v>
      </c>
      <c r="R10" s="25">
        <f t="shared" si="1"/>
        <v>21734</v>
      </c>
      <c r="S10" s="49"/>
      <c r="T10" s="83">
        <f t="shared" si="2"/>
        <v>-21734</v>
      </c>
      <c r="U10" s="6"/>
      <c r="V10" s="6"/>
    </row>
    <row r="11" spans="1:22" ht="21" customHeight="1">
      <c r="A11" s="475"/>
      <c r="B11" s="480" t="s">
        <v>79</v>
      </c>
      <c r="C11" s="15" t="s">
        <v>0</v>
      </c>
      <c r="D11" s="48">
        <v>420</v>
      </c>
      <c r="E11" s="48">
        <v>0</v>
      </c>
      <c r="F11" s="48">
        <v>0</v>
      </c>
      <c r="G11" s="48">
        <v>0</v>
      </c>
      <c r="H11" s="48">
        <v>44</v>
      </c>
      <c r="I11" s="48">
        <v>6</v>
      </c>
      <c r="J11" s="48">
        <v>0</v>
      </c>
      <c r="K11" s="48">
        <v>20</v>
      </c>
      <c r="L11" s="48">
        <v>8</v>
      </c>
      <c r="M11" s="48">
        <v>26</v>
      </c>
      <c r="N11" s="48">
        <v>0</v>
      </c>
      <c r="O11" s="48">
        <v>316</v>
      </c>
      <c r="P11" s="48">
        <v>0</v>
      </c>
      <c r="Q11" s="48">
        <v>0</v>
      </c>
      <c r="R11" s="48">
        <f t="shared" si="1"/>
        <v>420</v>
      </c>
      <c r="S11" s="49"/>
      <c r="T11" s="83">
        <f t="shared" si="2"/>
        <v>0</v>
      </c>
      <c r="U11" s="49"/>
      <c r="V11" s="49"/>
    </row>
    <row r="12" spans="1:20" ht="21" customHeight="1">
      <c r="A12" s="472"/>
      <c r="B12" s="480"/>
      <c r="C12" s="50" t="s">
        <v>14</v>
      </c>
      <c r="D12" s="25"/>
      <c r="E12" s="25"/>
      <c r="F12" s="25"/>
      <c r="G12" s="25"/>
      <c r="H12" s="25">
        <v>37</v>
      </c>
      <c r="I12" s="25">
        <v>74</v>
      </c>
      <c r="J12" s="25"/>
      <c r="K12" s="25">
        <v>24</v>
      </c>
      <c r="L12" s="25">
        <v>1</v>
      </c>
      <c r="M12" s="25"/>
      <c r="N12" s="25"/>
      <c r="O12" s="25"/>
      <c r="P12" s="25"/>
      <c r="Q12" s="25"/>
      <c r="R12" s="25">
        <f t="shared" si="1"/>
        <v>136</v>
      </c>
      <c r="S12" s="49"/>
      <c r="T12" s="83">
        <f t="shared" si="2"/>
        <v>-136</v>
      </c>
    </row>
    <row r="13" spans="1:20" ht="21" customHeight="1">
      <c r="A13" s="467" t="s">
        <v>112</v>
      </c>
      <c r="B13" s="468"/>
      <c r="C13" s="15" t="s">
        <v>0</v>
      </c>
      <c r="D13" s="18">
        <f>SUM(D15,D17,D19)</f>
        <v>4679</v>
      </c>
      <c r="E13" s="18">
        <f aca="true" t="shared" si="3" ref="E13:Q14">SUM(E15,E17,E19)</f>
        <v>0</v>
      </c>
      <c r="F13" s="18">
        <f t="shared" si="3"/>
        <v>267</v>
      </c>
      <c r="G13" s="18">
        <f t="shared" si="3"/>
        <v>179</v>
      </c>
      <c r="H13" s="18">
        <f t="shared" si="3"/>
        <v>214</v>
      </c>
      <c r="I13" s="18">
        <f t="shared" si="3"/>
        <v>324</v>
      </c>
      <c r="J13" s="18">
        <f t="shared" si="3"/>
        <v>415</v>
      </c>
      <c r="K13" s="18">
        <f t="shared" si="3"/>
        <v>154</v>
      </c>
      <c r="L13" s="18">
        <f t="shared" si="3"/>
        <v>436</v>
      </c>
      <c r="M13" s="18">
        <f t="shared" si="3"/>
        <v>235</v>
      </c>
      <c r="N13" s="18">
        <f t="shared" si="3"/>
        <v>115</v>
      </c>
      <c r="O13" s="18">
        <f t="shared" si="3"/>
        <v>256</v>
      </c>
      <c r="P13" s="18">
        <f t="shared" si="3"/>
        <v>1713</v>
      </c>
      <c r="Q13" s="18">
        <f t="shared" si="3"/>
        <v>371</v>
      </c>
      <c r="R13" s="48">
        <f t="shared" si="1"/>
        <v>4679</v>
      </c>
      <c r="S13" s="49"/>
      <c r="T13" s="83">
        <f t="shared" si="2"/>
        <v>0</v>
      </c>
    </row>
    <row r="14" spans="1:20" ht="21" customHeight="1">
      <c r="A14" s="469"/>
      <c r="B14" s="468"/>
      <c r="C14" s="50" t="s">
        <v>14</v>
      </c>
      <c r="D14" s="25" t="s">
        <v>270</v>
      </c>
      <c r="E14" s="25">
        <f t="shared" si="3"/>
        <v>0</v>
      </c>
      <c r="F14" s="25">
        <f t="shared" si="3"/>
        <v>0</v>
      </c>
      <c r="G14" s="25">
        <f t="shared" si="3"/>
        <v>288</v>
      </c>
      <c r="H14" s="25">
        <f t="shared" si="3"/>
        <v>440</v>
      </c>
      <c r="I14" s="25">
        <f t="shared" si="3"/>
        <v>198</v>
      </c>
      <c r="J14" s="25">
        <f t="shared" si="3"/>
        <v>21</v>
      </c>
      <c r="K14" s="25">
        <f t="shared" si="3"/>
        <v>479</v>
      </c>
      <c r="L14" s="25">
        <f t="shared" si="3"/>
        <v>164</v>
      </c>
      <c r="M14" s="25">
        <f t="shared" si="3"/>
        <v>413</v>
      </c>
      <c r="N14" s="25">
        <f t="shared" si="3"/>
        <v>197</v>
      </c>
      <c r="O14" s="25">
        <f t="shared" si="3"/>
        <v>172</v>
      </c>
      <c r="P14" s="25">
        <f t="shared" si="3"/>
        <v>224</v>
      </c>
      <c r="Q14" s="25">
        <f t="shared" si="3"/>
        <v>363</v>
      </c>
      <c r="R14" s="25">
        <f t="shared" si="1"/>
        <v>2959</v>
      </c>
      <c r="S14" s="49"/>
      <c r="T14" s="83" t="e">
        <f t="shared" si="2"/>
        <v>#VALUE!</v>
      </c>
    </row>
    <row r="15" spans="1:20" ht="21" customHeight="1">
      <c r="A15" s="473"/>
      <c r="B15" s="480" t="s">
        <v>24</v>
      </c>
      <c r="C15" s="15" t="s">
        <v>0</v>
      </c>
      <c r="D15" s="48">
        <v>1108</v>
      </c>
      <c r="E15" s="48">
        <v>0</v>
      </c>
      <c r="F15" s="48">
        <v>155</v>
      </c>
      <c r="G15" s="48">
        <v>0</v>
      </c>
      <c r="H15" s="48">
        <v>0</v>
      </c>
      <c r="I15" s="48">
        <v>161</v>
      </c>
      <c r="J15" s="48">
        <v>199</v>
      </c>
      <c r="K15" s="48">
        <v>0</v>
      </c>
      <c r="L15" s="48">
        <v>291</v>
      </c>
      <c r="M15" s="48">
        <v>0</v>
      </c>
      <c r="N15" s="48">
        <v>0</v>
      </c>
      <c r="O15" s="48">
        <v>106</v>
      </c>
      <c r="P15" s="48">
        <v>112</v>
      </c>
      <c r="Q15" s="48">
        <v>84</v>
      </c>
      <c r="R15" s="48">
        <f t="shared" si="1"/>
        <v>1108</v>
      </c>
      <c r="S15" s="49"/>
      <c r="T15" s="83">
        <f t="shared" si="2"/>
        <v>0</v>
      </c>
    </row>
    <row r="16" spans="1:20" ht="21" customHeight="1">
      <c r="A16" s="473"/>
      <c r="B16" s="480"/>
      <c r="C16" s="50" t="s">
        <v>14</v>
      </c>
      <c r="D16" s="25"/>
      <c r="E16" s="25"/>
      <c r="F16" s="25"/>
      <c r="G16" s="25">
        <v>48</v>
      </c>
      <c r="H16" s="25">
        <v>95</v>
      </c>
      <c r="I16" s="25">
        <v>123</v>
      </c>
      <c r="J16" s="25"/>
      <c r="K16" s="25">
        <v>92</v>
      </c>
      <c r="L16" s="25">
        <v>43</v>
      </c>
      <c r="M16" s="25">
        <v>183</v>
      </c>
      <c r="N16" s="25">
        <v>36</v>
      </c>
      <c r="O16" s="25">
        <v>7</v>
      </c>
      <c r="P16" s="25"/>
      <c r="Q16" s="25">
        <v>230</v>
      </c>
      <c r="R16" s="25">
        <f t="shared" si="1"/>
        <v>857</v>
      </c>
      <c r="S16" s="49"/>
      <c r="T16" s="83">
        <f t="shared" si="2"/>
        <v>-857</v>
      </c>
    </row>
    <row r="17" spans="1:20" ht="21" customHeight="1">
      <c r="A17" s="473"/>
      <c r="B17" s="480" t="s">
        <v>113</v>
      </c>
      <c r="C17" s="15" t="s">
        <v>0</v>
      </c>
      <c r="D17" s="48">
        <v>937</v>
      </c>
      <c r="E17" s="48">
        <v>0</v>
      </c>
      <c r="F17" s="48">
        <v>112</v>
      </c>
      <c r="G17" s="48">
        <v>94</v>
      </c>
      <c r="H17" s="48">
        <v>75</v>
      </c>
      <c r="I17" s="48">
        <v>112</v>
      </c>
      <c r="J17" s="48">
        <v>94</v>
      </c>
      <c r="K17" s="48">
        <v>75</v>
      </c>
      <c r="L17" s="48">
        <v>112</v>
      </c>
      <c r="M17" s="48">
        <v>94</v>
      </c>
      <c r="N17" s="48">
        <v>75</v>
      </c>
      <c r="O17" s="48">
        <v>38</v>
      </c>
      <c r="P17" s="48">
        <v>31</v>
      </c>
      <c r="Q17" s="48">
        <v>25</v>
      </c>
      <c r="R17" s="48">
        <f t="shared" si="1"/>
        <v>937</v>
      </c>
      <c r="S17" s="49"/>
      <c r="T17" s="83">
        <f t="shared" si="2"/>
        <v>0</v>
      </c>
    </row>
    <row r="18" spans="1:20" ht="21" customHeight="1">
      <c r="A18" s="473"/>
      <c r="B18" s="480"/>
      <c r="C18" s="50" t="s">
        <v>14</v>
      </c>
      <c r="D18" s="25"/>
      <c r="E18" s="25"/>
      <c r="F18" s="25"/>
      <c r="G18" s="25">
        <v>221</v>
      </c>
      <c r="H18" s="25">
        <v>67</v>
      </c>
      <c r="I18" s="25">
        <v>65</v>
      </c>
      <c r="J18" s="25"/>
      <c r="K18" s="25">
        <v>126</v>
      </c>
      <c r="L18" s="25">
        <v>102</v>
      </c>
      <c r="M18" s="25">
        <v>103</v>
      </c>
      <c r="N18" s="25"/>
      <c r="O18" s="25">
        <v>144</v>
      </c>
      <c r="P18" s="25">
        <v>36</v>
      </c>
      <c r="Q18" s="25">
        <v>57</v>
      </c>
      <c r="R18" s="25">
        <f t="shared" si="1"/>
        <v>921</v>
      </c>
      <c r="S18" s="49"/>
      <c r="T18" s="83">
        <f t="shared" si="2"/>
        <v>-921</v>
      </c>
    </row>
    <row r="19" spans="1:20" ht="21" customHeight="1">
      <c r="A19" s="475"/>
      <c r="B19" s="480" t="s">
        <v>79</v>
      </c>
      <c r="C19" s="15" t="s">
        <v>0</v>
      </c>
      <c r="D19" s="48">
        <v>2634</v>
      </c>
      <c r="E19" s="48">
        <v>0</v>
      </c>
      <c r="F19" s="48">
        <v>0</v>
      </c>
      <c r="G19" s="48">
        <v>85</v>
      </c>
      <c r="H19" s="48">
        <v>139</v>
      </c>
      <c r="I19" s="48">
        <v>51</v>
      </c>
      <c r="J19" s="48">
        <v>122</v>
      </c>
      <c r="K19" s="48">
        <v>79</v>
      </c>
      <c r="L19" s="48">
        <v>33</v>
      </c>
      <c r="M19" s="48">
        <v>141</v>
      </c>
      <c r="N19" s="48">
        <v>40</v>
      </c>
      <c r="O19" s="48">
        <v>112</v>
      </c>
      <c r="P19" s="48">
        <v>1570</v>
      </c>
      <c r="Q19" s="48">
        <v>262</v>
      </c>
      <c r="R19" s="48">
        <f t="shared" si="1"/>
        <v>2634</v>
      </c>
      <c r="S19" s="49"/>
      <c r="T19" s="83">
        <f t="shared" si="2"/>
        <v>0</v>
      </c>
    </row>
    <row r="20" spans="1:20" ht="21" customHeight="1">
      <c r="A20" s="472"/>
      <c r="B20" s="480"/>
      <c r="C20" s="50" t="s">
        <v>14</v>
      </c>
      <c r="D20" s="25"/>
      <c r="E20" s="25"/>
      <c r="F20" s="25"/>
      <c r="G20" s="25">
        <v>19</v>
      </c>
      <c r="H20" s="25">
        <v>278</v>
      </c>
      <c r="I20" s="25">
        <v>10</v>
      </c>
      <c r="J20" s="25">
        <v>21</v>
      </c>
      <c r="K20" s="25">
        <v>261</v>
      </c>
      <c r="L20" s="25">
        <v>19</v>
      </c>
      <c r="M20" s="25">
        <v>127</v>
      </c>
      <c r="N20" s="25">
        <v>161</v>
      </c>
      <c r="O20" s="25">
        <v>21</v>
      </c>
      <c r="P20" s="25">
        <v>188</v>
      </c>
      <c r="Q20" s="25">
        <v>76</v>
      </c>
      <c r="R20" s="25">
        <f t="shared" si="1"/>
        <v>1181</v>
      </c>
      <c r="S20" s="49"/>
      <c r="T20" s="83">
        <f t="shared" si="2"/>
        <v>-1181</v>
      </c>
    </row>
    <row r="21" spans="1:20" ht="21" customHeight="1">
      <c r="A21" s="481" t="s">
        <v>114</v>
      </c>
      <c r="B21" s="468"/>
      <c r="C21" s="15" t="s">
        <v>0</v>
      </c>
      <c r="D21" s="18">
        <f>SUM(D23,D25,D27,D29)</f>
        <v>259763</v>
      </c>
      <c r="E21" s="18">
        <f aca="true" t="shared" si="4" ref="E21:Q22">SUM(E23,E25,E27,E29)</f>
        <v>68</v>
      </c>
      <c r="F21" s="18">
        <f t="shared" si="4"/>
        <v>9115</v>
      </c>
      <c r="G21" s="18">
        <f t="shared" si="4"/>
        <v>48005</v>
      </c>
      <c r="H21" s="18">
        <f t="shared" si="4"/>
        <v>13788</v>
      </c>
      <c r="I21" s="18">
        <f t="shared" si="4"/>
        <v>16261</v>
      </c>
      <c r="J21" s="18">
        <f t="shared" si="4"/>
        <v>15142</v>
      </c>
      <c r="K21" s="18">
        <f t="shared" si="4"/>
        <v>16580</v>
      </c>
      <c r="L21" s="18">
        <f t="shared" si="4"/>
        <v>19628</v>
      </c>
      <c r="M21" s="18">
        <f t="shared" si="4"/>
        <v>22472</v>
      </c>
      <c r="N21" s="18">
        <f t="shared" si="4"/>
        <v>12937</v>
      </c>
      <c r="O21" s="18">
        <f t="shared" si="4"/>
        <v>26459</v>
      </c>
      <c r="P21" s="18">
        <f t="shared" si="4"/>
        <v>34276</v>
      </c>
      <c r="Q21" s="18">
        <f t="shared" si="4"/>
        <v>25032</v>
      </c>
      <c r="R21" s="51">
        <f t="shared" si="1"/>
        <v>259763</v>
      </c>
      <c r="S21" s="49"/>
      <c r="T21" s="83">
        <f t="shared" si="2"/>
        <v>0</v>
      </c>
    </row>
    <row r="22" spans="1:20" ht="21" customHeight="1">
      <c r="A22" s="469"/>
      <c r="B22" s="468"/>
      <c r="C22" s="50" t="s">
        <v>14</v>
      </c>
      <c r="D22" s="24" t="s">
        <v>270</v>
      </c>
      <c r="E22" s="24">
        <f t="shared" si="4"/>
        <v>512</v>
      </c>
      <c r="F22" s="24">
        <f t="shared" si="4"/>
        <v>10346</v>
      </c>
      <c r="G22" s="24">
        <f t="shared" si="4"/>
        <v>30707</v>
      </c>
      <c r="H22" s="24">
        <f t="shared" si="4"/>
        <v>10472</v>
      </c>
      <c r="I22" s="24">
        <f t="shared" si="4"/>
        <v>12192</v>
      </c>
      <c r="J22" s="24">
        <f t="shared" si="4"/>
        <v>6658</v>
      </c>
      <c r="K22" s="24">
        <f t="shared" si="4"/>
        <v>11991</v>
      </c>
      <c r="L22" s="24">
        <f t="shared" si="4"/>
        <v>12134</v>
      </c>
      <c r="M22" s="24">
        <f t="shared" si="4"/>
        <v>12094</v>
      </c>
      <c r="N22" s="24">
        <f t="shared" si="4"/>
        <v>9990</v>
      </c>
      <c r="O22" s="24">
        <f t="shared" si="4"/>
        <v>11071</v>
      </c>
      <c r="P22" s="24">
        <f t="shared" si="4"/>
        <v>13339</v>
      </c>
      <c r="Q22" s="24">
        <f t="shared" si="4"/>
        <v>12787</v>
      </c>
      <c r="R22" s="24">
        <f t="shared" si="1"/>
        <v>154293</v>
      </c>
      <c r="S22" s="49"/>
      <c r="T22" s="83" t="e">
        <f t="shared" si="2"/>
        <v>#VALUE!</v>
      </c>
    </row>
    <row r="23" spans="1:20" ht="21" customHeight="1">
      <c r="A23" s="473"/>
      <c r="B23" s="480" t="s">
        <v>24</v>
      </c>
      <c r="C23" s="15" t="s">
        <v>0</v>
      </c>
      <c r="D23" s="48">
        <v>82598</v>
      </c>
      <c r="E23" s="48">
        <v>68</v>
      </c>
      <c r="F23" s="52">
        <v>4364</v>
      </c>
      <c r="G23" s="48">
        <v>6395</v>
      </c>
      <c r="H23" s="48">
        <v>5492</v>
      </c>
      <c r="I23" s="48">
        <v>4881</v>
      </c>
      <c r="J23" s="48">
        <v>4786</v>
      </c>
      <c r="K23" s="48">
        <v>4731</v>
      </c>
      <c r="L23" s="48">
        <v>6916</v>
      </c>
      <c r="M23" s="48">
        <v>8452</v>
      </c>
      <c r="N23" s="48">
        <v>3125</v>
      </c>
      <c r="O23" s="48">
        <v>8959</v>
      </c>
      <c r="P23" s="52">
        <v>15625</v>
      </c>
      <c r="Q23" s="48">
        <v>8804</v>
      </c>
      <c r="R23" s="48">
        <f t="shared" si="1"/>
        <v>82598</v>
      </c>
      <c r="S23" s="49"/>
      <c r="T23" s="83">
        <f t="shared" si="2"/>
        <v>0</v>
      </c>
    </row>
    <row r="24" spans="1:20" ht="21" customHeight="1">
      <c r="A24" s="473"/>
      <c r="B24" s="480"/>
      <c r="C24" s="50" t="s">
        <v>14</v>
      </c>
      <c r="D24" s="25"/>
      <c r="E24" s="25">
        <v>455</v>
      </c>
      <c r="F24" s="25">
        <v>7017</v>
      </c>
      <c r="G24" s="25">
        <v>5510</v>
      </c>
      <c r="H24" s="25">
        <v>5918</v>
      </c>
      <c r="I24" s="25">
        <v>6333</v>
      </c>
      <c r="J24" s="25">
        <v>2611</v>
      </c>
      <c r="K24" s="25">
        <v>7096</v>
      </c>
      <c r="L24" s="25">
        <v>6803</v>
      </c>
      <c r="M24" s="25">
        <v>6170</v>
      </c>
      <c r="N24" s="25">
        <v>4970</v>
      </c>
      <c r="O24" s="25">
        <v>6001</v>
      </c>
      <c r="P24" s="25">
        <v>6575</v>
      </c>
      <c r="Q24" s="25">
        <v>6585</v>
      </c>
      <c r="R24" s="25">
        <f t="shared" si="1"/>
        <v>72044</v>
      </c>
      <c r="S24" s="49"/>
      <c r="T24" s="83">
        <f t="shared" si="2"/>
        <v>-72044</v>
      </c>
    </row>
    <row r="25" spans="1:20" ht="21" customHeight="1">
      <c r="A25" s="473"/>
      <c r="B25" s="480" t="s">
        <v>108</v>
      </c>
      <c r="C25" s="15" t="s">
        <v>0</v>
      </c>
      <c r="D25" s="48">
        <v>140532</v>
      </c>
      <c r="E25" s="48">
        <v>0</v>
      </c>
      <c r="F25" s="52">
        <v>4720</v>
      </c>
      <c r="G25" s="48">
        <v>12011</v>
      </c>
      <c r="H25" s="48">
        <v>8184</v>
      </c>
      <c r="I25" s="48">
        <v>11166</v>
      </c>
      <c r="J25" s="48">
        <v>10039</v>
      </c>
      <c r="K25" s="48">
        <v>11690</v>
      </c>
      <c r="L25" s="48">
        <v>12385</v>
      </c>
      <c r="M25" s="48">
        <v>13806</v>
      </c>
      <c r="N25" s="48">
        <v>9574</v>
      </c>
      <c r="O25" s="48">
        <v>14215</v>
      </c>
      <c r="P25" s="52">
        <v>16522</v>
      </c>
      <c r="Q25" s="48">
        <v>16220</v>
      </c>
      <c r="R25" s="48">
        <f t="shared" si="1"/>
        <v>140532</v>
      </c>
      <c r="S25" s="49"/>
      <c r="T25" s="83">
        <f t="shared" si="2"/>
        <v>0</v>
      </c>
    </row>
    <row r="26" spans="1:20" ht="21" customHeight="1">
      <c r="A26" s="473"/>
      <c r="B26" s="480"/>
      <c r="C26" s="50" t="s">
        <v>14</v>
      </c>
      <c r="D26" s="25"/>
      <c r="E26" s="25">
        <v>57</v>
      </c>
      <c r="F26" s="25">
        <v>1922</v>
      </c>
      <c r="G26" s="25">
        <v>3923</v>
      </c>
      <c r="H26" s="25">
        <v>4195</v>
      </c>
      <c r="I26" s="25">
        <v>5216</v>
      </c>
      <c r="J26" s="25">
        <v>3816</v>
      </c>
      <c r="K26" s="25">
        <v>4491</v>
      </c>
      <c r="L26" s="25">
        <v>4520</v>
      </c>
      <c r="M26" s="25">
        <v>5320</v>
      </c>
      <c r="N26" s="25">
        <v>4279</v>
      </c>
      <c r="O26" s="25">
        <v>4903</v>
      </c>
      <c r="P26" s="25">
        <v>6424</v>
      </c>
      <c r="Q26" s="25">
        <v>5295</v>
      </c>
      <c r="R26" s="25">
        <f t="shared" si="1"/>
        <v>54361</v>
      </c>
      <c r="S26" s="49"/>
      <c r="T26" s="83">
        <f t="shared" si="2"/>
        <v>-54361</v>
      </c>
    </row>
    <row r="27" spans="1:20" ht="21" customHeight="1">
      <c r="A27" s="473"/>
      <c r="B27" s="480" t="s">
        <v>109</v>
      </c>
      <c r="C27" s="15" t="s">
        <v>0</v>
      </c>
      <c r="D27" s="48">
        <v>29564</v>
      </c>
      <c r="E27" s="48">
        <v>0</v>
      </c>
      <c r="F27" s="52">
        <v>0</v>
      </c>
      <c r="G27" s="48">
        <v>29301</v>
      </c>
      <c r="H27" s="48">
        <v>0</v>
      </c>
      <c r="I27" s="48">
        <v>146</v>
      </c>
      <c r="J27" s="48">
        <v>2</v>
      </c>
      <c r="K27" s="48">
        <v>107</v>
      </c>
      <c r="L27" s="48">
        <v>0</v>
      </c>
      <c r="M27" s="48">
        <v>0</v>
      </c>
      <c r="N27" s="48">
        <v>0</v>
      </c>
      <c r="O27" s="48">
        <v>0</v>
      </c>
      <c r="P27" s="52">
        <v>0</v>
      </c>
      <c r="Q27" s="48">
        <v>8</v>
      </c>
      <c r="R27" s="48">
        <f t="shared" si="1"/>
        <v>29564</v>
      </c>
      <c r="S27" s="49"/>
      <c r="T27" s="83">
        <f t="shared" si="2"/>
        <v>0</v>
      </c>
    </row>
    <row r="28" spans="1:20" ht="21" customHeight="1">
      <c r="A28" s="473"/>
      <c r="B28" s="480"/>
      <c r="C28" s="50" t="s">
        <v>14</v>
      </c>
      <c r="D28" s="25"/>
      <c r="E28" s="25"/>
      <c r="F28" s="25">
        <v>1386</v>
      </c>
      <c r="G28" s="25">
        <v>21216</v>
      </c>
      <c r="H28" s="25"/>
      <c r="I28" s="25">
        <v>551</v>
      </c>
      <c r="J28" s="25"/>
      <c r="K28" s="25"/>
      <c r="L28" s="25">
        <v>391</v>
      </c>
      <c r="M28" s="25">
        <v>497</v>
      </c>
      <c r="N28" s="25">
        <v>617</v>
      </c>
      <c r="O28" s="25">
        <v>1</v>
      </c>
      <c r="P28" s="25"/>
      <c r="Q28" s="25">
        <v>252</v>
      </c>
      <c r="R28" s="25">
        <f t="shared" si="1"/>
        <v>24911</v>
      </c>
      <c r="S28" s="49"/>
      <c r="T28" s="83">
        <f t="shared" si="2"/>
        <v>-24911</v>
      </c>
    </row>
    <row r="29" spans="1:20" ht="21" customHeight="1">
      <c r="A29" s="475"/>
      <c r="B29" s="480" t="s">
        <v>79</v>
      </c>
      <c r="C29" s="15" t="s">
        <v>0</v>
      </c>
      <c r="D29" s="48">
        <v>7069</v>
      </c>
      <c r="E29" s="48">
        <v>0</v>
      </c>
      <c r="F29" s="52">
        <v>31</v>
      </c>
      <c r="G29" s="48">
        <v>298</v>
      </c>
      <c r="H29" s="48">
        <v>112</v>
      </c>
      <c r="I29" s="48">
        <v>68</v>
      </c>
      <c r="J29" s="48">
        <v>315</v>
      </c>
      <c r="K29" s="48">
        <v>52</v>
      </c>
      <c r="L29" s="48">
        <v>327</v>
      </c>
      <c r="M29" s="48">
        <v>214</v>
      </c>
      <c r="N29" s="48">
        <v>238</v>
      </c>
      <c r="O29" s="48">
        <v>3285</v>
      </c>
      <c r="P29" s="52">
        <v>2129</v>
      </c>
      <c r="Q29" s="48">
        <v>0</v>
      </c>
      <c r="R29" s="48">
        <f t="shared" si="1"/>
        <v>7069</v>
      </c>
      <c r="S29" s="49"/>
      <c r="T29" s="83">
        <f t="shared" si="2"/>
        <v>0</v>
      </c>
    </row>
    <row r="30" spans="1:20" ht="21" customHeight="1">
      <c r="A30" s="472"/>
      <c r="B30" s="480"/>
      <c r="C30" s="50" t="s">
        <v>14</v>
      </c>
      <c r="D30" s="25"/>
      <c r="E30" s="25"/>
      <c r="F30" s="25">
        <v>21</v>
      </c>
      <c r="G30" s="25">
        <v>58</v>
      </c>
      <c r="H30" s="25">
        <v>359</v>
      </c>
      <c r="I30" s="25">
        <v>92</v>
      </c>
      <c r="J30" s="25">
        <v>231</v>
      </c>
      <c r="K30" s="25">
        <v>404</v>
      </c>
      <c r="L30" s="25">
        <v>420</v>
      </c>
      <c r="M30" s="25">
        <v>107</v>
      </c>
      <c r="N30" s="25">
        <v>124</v>
      </c>
      <c r="O30" s="25">
        <v>166</v>
      </c>
      <c r="P30" s="25">
        <v>340</v>
      </c>
      <c r="Q30" s="25">
        <v>655</v>
      </c>
      <c r="R30" s="25">
        <f t="shared" si="1"/>
        <v>2977</v>
      </c>
      <c r="S30" s="49"/>
      <c r="T30" s="83">
        <f t="shared" si="2"/>
        <v>-2977</v>
      </c>
    </row>
    <row r="31" spans="1:20" ht="21" customHeight="1">
      <c r="A31" s="481" t="s">
        <v>115</v>
      </c>
      <c r="B31" s="468"/>
      <c r="C31" s="15" t="s">
        <v>0</v>
      </c>
      <c r="D31" s="48">
        <f>SUM(D33,D35,D37,D39)</f>
        <v>420123</v>
      </c>
      <c r="E31" s="48">
        <f aca="true" t="shared" si="5" ref="E31:Q32">SUM(E33,E35,E37,E39)</f>
        <v>388</v>
      </c>
      <c r="F31" s="52">
        <f t="shared" si="5"/>
        <v>12333</v>
      </c>
      <c r="G31" s="48">
        <f t="shared" si="5"/>
        <v>78941</v>
      </c>
      <c r="H31" s="48">
        <f t="shared" si="5"/>
        <v>22112</v>
      </c>
      <c r="I31" s="48">
        <f t="shared" si="5"/>
        <v>26280</v>
      </c>
      <c r="J31" s="48">
        <f t="shared" si="5"/>
        <v>23608</v>
      </c>
      <c r="K31" s="48">
        <f t="shared" si="5"/>
        <v>29893</v>
      </c>
      <c r="L31" s="48">
        <f t="shared" si="5"/>
        <v>30361</v>
      </c>
      <c r="M31" s="48">
        <f t="shared" si="5"/>
        <v>36413</v>
      </c>
      <c r="N31" s="48">
        <f t="shared" si="5"/>
        <v>18108</v>
      </c>
      <c r="O31" s="48">
        <f t="shared" si="5"/>
        <v>34389</v>
      </c>
      <c r="P31" s="52">
        <f t="shared" si="5"/>
        <v>61857</v>
      </c>
      <c r="Q31" s="48">
        <f t="shared" si="5"/>
        <v>45440</v>
      </c>
      <c r="R31" s="48">
        <f t="shared" si="1"/>
        <v>420123</v>
      </c>
      <c r="S31" s="49"/>
      <c r="T31" s="83">
        <f t="shared" si="2"/>
        <v>0</v>
      </c>
    </row>
    <row r="32" spans="1:20" ht="21" customHeight="1">
      <c r="A32" s="469"/>
      <c r="B32" s="468"/>
      <c r="C32" s="50" t="s">
        <v>14</v>
      </c>
      <c r="D32" s="25" t="s">
        <v>270</v>
      </c>
      <c r="E32" s="25">
        <f t="shared" si="5"/>
        <v>362</v>
      </c>
      <c r="F32" s="25">
        <f t="shared" si="5"/>
        <v>13877</v>
      </c>
      <c r="G32" s="25">
        <f t="shared" si="5"/>
        <v>58426</v>
      </c>
      <c r="H32" s="25">
        <f t="shared" si="5"/>
        <v>17295</v>
      </c>
      <c r="I32" s="25">
        <f t="shared" si="5"/>
        <v>19882</v>
      </c>
      <c r="J32" s="25">
        <f t="shared" si="5"/>
        <v>13715</v>
      </c>
      <c r="K32" s="25">
        <f t="shared" si="5"/>
        <v>21229</v>
      </c>
      <c r="L32" s="25">
        <f t="shared" si="5"/>
        <v>21629</v>
      </c>
      <c r="M32" s="25">
        <f t="shared" si="5"/>
        <v>19352</v>
      </c>
      <c r="N32" s="25">
        <f t="shared" si="5"/>
        <v>12403</v>
      </c>
      <c r="O32" s="25">
        <f t="shared" si="5"/>
        <v>11938</v>
      </c>
      <c r="P32" s="25">
        <f t="shared" si="5"/>
        <v>17203</v>
      </c>
      <c r="Q32" s="25">
        <f t="shared" si="5"/>
        <v>17158</v>
      </c>
      <c r="R32" s="25">
        <f t="shared" si="1"/>
        <v>244469</v>
      </c>
      <c r="S32" s="49"/>
      <c r="T32" s="83" t="e">
        <f t="shared" si="2"/>
        <v>#VALUE!</v>
      </c>
    </row>
    <row r="33" spans="1:20" ht="21" customHeight="1">
      <c r="A33" s="473"/>
      <c r="B33" s="480" t="s">
        <v>24</v>
      </c>
      <c r="C33" s="15" t="s">
        <v>0</v>
      </c>
      <c r="D33" s="48">
        <v>96963</v>
      </c>
      <c r="E33" s="48">
        <v>373</v>
      </c>
      <c r="F33" s="52">
        <v>4975</v>
      </c>
      <c r="G33" s="48">
        <v>8533</v>
      </c>
      <c r="H33" s="48">
        <v>5432</v>
      </c>
      <c r="I33" s="48">
        <v>5625</v>
      </c>
      <c r="J33" s="48">
        <v>7025</v>
      </c>
      <c r="K33" s="48">
        <v>7571</v>
      </c>
      <c r="L33" s="48">
        <v>6853</v>
      </c>
      <c r="M33" s="48">
        <v>10481</v>
      </c>
      <c r="N33" s="48">
        <v>5383</v>
      </c>
      <c r="O33" s="48">
        <v>9251</v>
      </c>
      <c r="P33" s="52">
        <v>18534</v>
      </c>
      <c r="Q33" s="48">
        <v>6927</v>
      </c>
      <c r="R33" s="48">
        <f t="shared" si="1"/>
        <v>96963</v>
      </c>
      <c r="S33" s="49"/>
      <c r="T33" s="83">
        <f t="shared" si="2"/>
        <v>0</v>
      </c>
    </row>
    <row r="34" spans="1:20" ht="21" customHeight="1">
      <c r="A34" s="473"/>
      <c r="B34" s="480"/>
      <c r="C34" s="50" t="s">
        <v>14</v>
      </c>
      <c r="D34" s="25"/>
      <c r="E34" s="25">
        <v>351</v>
      </c>
      <c r="F34" s="25">
        <v>5084</v>
      </c>
      <c r="G34" s="25">
        <v>7500</v>
      </c>
      <c r="H34" s="25">
        <v>7015</v>
      </c>
      <c r="I34" s="25">
        <v>9744</v>
      </c>
      <c r="J34" s="25">
        <v>5014</v>
      </c>
      <c r="K34" s="25">
        <v>7639</v>
      </c>
      <c r="L34" s="25">
        <v>9471</v>
      </c>
      <c r="M34" s="25">
        <v>8357</v>
      </c>
      <c r="N34" s="25">
        <v>4548</v>
      </c>
      <c r="O34" s="25">
        <v>5174</v>
      </c>
      <c r="P34" s="25">
        <v>6608</v>
      </c>
      <c r="Q34" s="25">
        <v>7401</v>
      </c>
      <c r="R34" s="25">
        <f t="shared" si="1"/>
        <v>83906</v>
      </c>
      <c r="S34" s="49"/>
      <c r="T34" s="83">
        <f t="shared" si="2"/>
        <v>-83906</v>
      </c>
    </row>
    <row r="35" spans="1:20" ht="21" customHeight="1">
      <c r="A35" s="473"/>
      <c r="B35" s="480" t="s">
        <v>108</v>
      </c>
      <c r="C35" s="15" t="s">
        <v>0</v>
      </c>
      <c r="D35" s="48">
        <v>269877</v>
      </c>
      <c r="E35" s="48">
        <v>15</v>
      </c>
      <c r="F35" s="52">
        <v>7358</v>
      </c>
      <c r="G35" s="48">
        <v>21938</v>
      </c>
      <c r="H35" s="48">
        <v>16680</v>
      </c>
      <c r="I35" s="48">
        <v>20426</v>
      </c>
      <c r="J35" s="48">
        <v>16504</v>
      </c>
      <c r="K35" s="48">
        <v>22119</v>
      </c>
      <c r="L35" s="48">
        <v>23358</v>
      </c>
      <c r="M35" s="48">
        <v>25698</v>
      </c>
      <c r="N35" s="48">
        <v>12604</v>
      </c>
      <c r="O35" s="48">
        <v>24857</v>
      </c>
      <c r="P35" s="52">
        <v>42881</v>
      </c>
      <c r="Q35" s="48">
        <v>35439</v>
      </c>
      <c r="R35" s="48">
        <f t="shared" si="1"/>
        <v>269877</v>
      </c>
      <c r="S35" s="49"/>
      <c r="T35" s="83">
        <f t="shared" si="2"/>
        <v>0</v>
      </c>
    </row>
    <row r="36" spans="1:20" ht="21" customHeight="1">
      <c r="A36" s="473"/>
      <c r="B36" s="480"/>
      <c r="C36" s="50" t="s">
        <v>14</v>
      </c>
      <c r="D36" s="25"/>
      <c r="E36" s="25">
        <v>11</v>
      </c>
      <c r="F36" s="25">
        <v>4085</v>
      </c>
      <c r="G36" s="25">
        <v>10260</v>
      </c>
      <c r="H36" s="25">
        <v>10244</v>
      </c>
      <c r="I36" s="25">
        <v>10043</v>
      </c>
      <c r="J36" s="25">
        <v>8275</v>
      </c>
      <c r="K36" s="25">
        <v>13428</v>
      </c>
      <c r="L36" s="25">
        <v>11822</v>
      </c>
      <c r="M36" s="25">
        <v>10658</v>
      </c>
      <c r="N36" s="25">
        <v>7855</v>
      </c>
      <c r="O36" s="25">
        <v>6764</v>
      </c>
      <c r="P36" s="25">
        <v>10248</v>
      </c>
      <c r="Q36" s="25">
        <v>9416</v>
      </c>
      <c r="R36" s="25">
        <f t="shared" si="1"/>
        <v>113109</v>
      </c>
      <c r="S36" s="49"/>
      <c r="T36" s="83">
        <f t="shared" si="2"/>
        <v>-113109</v>
      </c>
    </row>
    <row r="37" spans="1:20" ht="21" customHeight="1">
      <c r="A37" s="473"/>
      <c r="B37" s="480" t="s">
        <v>109</v>
      </c>
      <c r="C37" s="15" t="s">
        <v>0</v>
      </c>
      <c r="D37" s="48">
        <v>52202</v>
      </c>
      <c r="E37" s="48">
        <v>0</v>
      </c>
      <c r="F37" s="52">
        <v>0</v>
      </c>
      <c r="G37" s="48">
        <v>48470</v>
      </c>
      <c r="H37" s="48">
        <v>0</v>
      </c>
      <c r="I37" s="48">
        <v>229</v>
      </c>
      <c r="J37" s="48">
        <v>79</v>
      </c>
      <c r="K37" s="48">
        <v>200</v>
      </c>
      <c r="L37" s="48">
        <v>150</v>
      </c>
      <c r="M37" s="48">
        <v>0</v>
      </c>
      <c r="N37" s="48">
        <v>0</v>
      </c>
      <c r="O37" s="48">
        <v>0</v>
      </c>
      <c r="P37" s="52">
        <v>0</v>
      </c>
      <c r="Q37" s="48">
        <v>3074</v>
      </c>
      <c r="R37" s="48">
        <f t="shared" si="1"/>
        <v>52202</v>
      </c>
      <c r="S37" s="49"/>
      <c r="T37" s="83">
        <f t="shared" si="2"/>
        <v>0</v>
      </c>
    </row>
    <row r="38" spans="1:20" ht="21" customHeight="1">
      <c r="A38" s="473"/>
      <c r="B38" s="480"/>
      <c r="C38" s="50" t="s">
        <v>14</v>
      </c>
      <c r="D38" s="25"/>
      <c r="E38" s="25"/>
      <c r="F38" s="25">
        <v>4708</v>
      </c>
      <c r="G38" s="25">
        <v>40666</v>
      </c>
      <c r="H38" s="25"/>
      <c r="I38" s="25">
        <v>95</v>
      </c>
      <c r="J38" s="25">
        <v>426</v>
      </c>
      <c r="K38" s="25">
        <v>162</v>
      </c>
      <c r="L38" s="25">
        <v>222</v>
      </c>
      <c r="M38" s="25">
        <v>203</v>
      </c>
      <c r="N38" s="25"/>
      <c r="O38" s="25"/>
      <c r="P38" s="25"/>
      <c r="Q38" s="25">
        <v>267</v>
      </c>
      <c r="R38" s="25">
        <f t="shared" si="1"/>
        <v>46749</v>
      </c>
      <c r="S38" s="49"/>
      <c r="T38" s="83">
        <f t="shared" si="2"/>
        <v>-46749</v>
      </c>
    </row>
    <row r="39" spans="1:20" ht="21" customHeight="1">
      <c r="A39" s="475"/>
      <c r="B39" s="480" t="s">
        <v>79</v>
      </c>
      <c r="C39" s="15" t="s">
        <v>0</v>
      </c>
      <c r="D39" s="48">
        <v>1081</v>
      </c>
      <c r="E39" s="48">
        <v>0</v>
      </c>
      <c r="F39" s="52">
        <v>0</v>
      </c>
      <c r="G39" s="48">
        <v>0</v>
      </c>
      <c r="H39" s="48">
        <v>0</v>
      </c>
      <c r="I39" s="48">
        <v>0</v>
      </c>
      <c r="J39" s="48">
        <v>0</v>
      </c>
      <c r="K39" s="48">
        <v>3</v>
      </c>
      <c r="L39" s="48">
        <v>0</v>
      </c>
      <c r="M39" s="48">
        <v>234</v>
      </c>
      <c r="N39" s="48">
        <v>121</v>
      </c>
      <c r="O39" s="48">
        <v>281</v>
      </c>
      <c r="P39" s="52">
        <v>442</v>
      </c>
      <c r="Q39" s="48">
        <v>0</v>
      </c>
      <c r="R39" s="48">
        <f t="shared" si="1"/>
        <v>1081</v>
      </c>
      <c r="S39" s="49"/>
      <c r="T39" s="83">
        <f t="shared" si="2"/>
        <v>0</v>
      </c>
    </row>
    <row r="40" spans="1:20" ht="21" customHeight="1">
      <c r="A40" s="472"/>
      <c r="B40" s="480"/>
      <c r="C40" s="50" t="s">
        <v>14</v>
      </c>
      <c r="D40" s="25"/>
      <c r="E40" s="25"/>
      <c r="F40" s="25"/>
      <c r="G40" s="25"/>
      <c r="H40" s="25">
        <v>36</v>
      </c>
      <c r="I40" s="25"/>
      <c r="J40" s="25"/>
      <c r="K40" s="25"/>
      <c r="L40" s="25">
        <v>114</v>
      </c>
      <c r="M40" s="25">
        <v>134</v>
      </c>
      <c r="N40" s="25"/>
      <c r="O40" s="25"/>
      <c r="P40" s="25">
        <v>347</v>
      </c>
      <c r="Q40" s="25">
        <v>74</v>
      </c>
      <c r="R40" s="25">
        <f t="shared" si="1"/>
        <v>705</v>
      </c>
      <c r="S40" s="49"/>
      <c r="T40" s="83">
        <f t="shared" si="2"/>
        <v>-705</v>
      </c>
    </row>
    <row r="41" spans="1:20" ht="21" customHeight="1">
      <c r="A41" s="481" t="s">
        <v>116</v>
      </c>
      <c r="B41" s="468"/>
      <c r="C41" s="15" t="s">
        <v>0</v>
      </c>
      <c r="D41" s="48">
        <f>SUM(D43,D45,D47)</f>
        <v>87322</v>
      </c>
      <c r="E41" s="48">
        <f aca="true" t="shared" si="6" ref="E41:Q42">SUM(E43,E45,E47)</f>
        <v>0</v>
      </c>
      <c r="F41" s="52">
        <f t="shared" si="6"/>
        <v>3890</v>
      </c>
      <c r="G41" s="48">
        <f t="shared" si="6"/>
        <v>23777</v>
      </c>
      <c r="H41" s="48">
        <f t="shared" si="6"/>
        <v>4283</v>
      </c>
      <c r="I41" s="48">
        <f t="shared" si="6"/>
        <v>5061</v>
      </c>
      <c r="J41" s="48">
        <f t="shared" si="6"/>
        <v>3376</v>
      </c>
      <c r="K41" s="48">
        <f t="shared" si="6"/>
        <v>4265</v>
      </c>
      <c r="L41" s="48">
        <f t="shared" si="6"/>
        <v>5529</v>
      </c>
      <c r="M41" s="48">
        <f t="shared" si="6"/>
        <v>7112</v>
      </c>
      <c r="N41" s="48">
        <f t="shared" si="6"/>
        <v>2934</v>
      </c>
      <c r="O41" s="48">
        <f t="shared" si="6"/>
        <v>6736</v>
      </c>
      <c r="P41" s="52">
        <f t="shared" si="6"/>
        <v>10233</v>
      </c>
      <c r="Q41" s="48">
        <f t="shared" si="6"/>
        <v>10126</v>
      </c>
      <c r="R41" s="48">
        <f t="shared" si="1"/>
        <v>87322</v>
      </c>
      <c r="S41" s="49"/>
      <c r="T41" s="83">
        <f t="shared" si="2"/>
        <v>0</v>
      </c>
    </row>
    <row r="42" spans="1:20" ht="21" customHeight="1">
      <c r="A42" s="469"/>
      <c r="B42" s="482"/>
      <c r="C42" s="50" t="s">
        <v>14</v>
      </c>
      <c r="D42" s="25" t="s">
        <v>270</v>
      </c>
      <c r="E42" s="25">
        <f t="shared" si="6"/>
        <v>0</v>
      </c>
      <c r="F42" s="25">
        <f t="shared" si="6"/>
        <v>5625</v>
      </c>
      <c r="G42" s="25">
        <f t="shared" si="6"/>
        <v>14786</v>
      </c>
      <c r="H42" s="25">
        <f t="shared" si="6"/>
        <v>3783</v>
      </c>
      <c r="I42" s="25">
        <f t="shared" si="6"/>
        <v>5219</v>
      </c>
      <c r="J42" s="25">
        <f t="shared" si="6"/>
        <v>2868</v>
      </c>
      <c r="K42" s="25">
        <f t="shared" si="6"/>
        <v>3802</v>
      </c>
      <c r="L42" s="25">
        <f t="shared" si="6"/>
        <v>4725</v>
      </c>
      <c r="M42" s="25">
        <f t="shared" si="6"/>
        <v>4334</v>
      </c>
      <c r="N42" s="25">
        <f t="shared" si="6"/>
        <v>2105</v>
      </c>
      <c r="O42" s="25">
        <f t="shared" si="6"/>
        <v>3096</v>
      </c>
      <c r="P42" s="25">
        <f t="shared" si="6"/>
        <v>6136</v>
      </c>
      <c r="Q42" s="25">
        <f t="shared" si="6"/>
        <v>8301</v>
      </c>
      <c r="R42" s="25">
        <f t="shared" si="1"/>
        <v>64780</v>
      </c>
      <c r="S42" s="49"/>
      <c r="T42" s="83" t="e">
        <f t="shared" si="2"/>
        <v>#VALUE!</v>
      </c>
    </row>
    <row r="43" spans="1:20" ht="21" customHeight="1">
      <c r="A43" s="473"/>
      <c r="B43" s="480" t="s">
        <v>24</v>
      </c>
      <c r="C43" s="15" t="s">
        <v>0</v>
      </c>
      <c r="D43" s="48">
        <v>23244</v>
      </c>
      <c r="E43" s="48">
        <v>0</v>
      </c>
      <c r="F43" s="52">
        <v>1944</v>
      </c>
      <c r="G43" s="48">
        <v>2106</v>
      </c>
      <c r="H43" s="48">
        <v>1542</v>
      </c>
      <c r="I43" s="48">
        <v>1699</v>
      </c>
      <c r="J43" s="48">
        <v>1446</v>
      </c>
      <c r="K43" s="48">
        <v>1676</v>
      </c>
      <c r="L43" s="48">
        <v>2542</v>
      </c>
      <c r="M43" s="48">
        <v>2249</v>
      </c>
      <c r="N43" s="48">
        <v>1430</v>
      </c>
      <c r="O43" s="48">
        <v>2232</v>
      </c>
      <c r="P43" s="52">
        <v>2633</v>
      </c>
      <c r="Q43" s="48">
        <v>1745</v>
      </c>
      <c r="R43" s="48">
        <f t="shared" si="1"/>
        <v>23244</v>
      </c>
      <c r="S43" s="49"/>
      <c r="T43" s="83">
        <f t="shared" si="2"/>
        <v>0</v>
      </c>
    </row>
    <row r="44" spans="1:20" ht="21" customHeight="1">
      <c r="A44" s="473"/>
      <c r="B44" s="480"/>
      <c r="C44" s="50" t="s">
        <v>14</v>
      </c>
      <c r="D44" s="25"/>
      <c r="E44" s="25"/>
      <c r="F44" s="25">
        <v>1054</v>
      </c>
      <c r="G44" s="25">
        <v>2460</v>
      </c>
      <c r="H44" s="25">
        <v>1507</v>
      </c>
      <c r="I44" s="25">
        <v>1944</v>
      </c>
      <c r="J44" s="25">
        <v>266</v>
      </c>
      <c r="K44" s="25">
        <v>1360</v>
      </c>
      <c r="L44" s="25">
        <v>2361</v>
      </c>
      <c r="M44" s="25">
        <v>1418</v>
      </c>
      <c r="N44" s="25">
        <v>681</v>
      </c>
      <c r="O44" s="25">
        <v>1654</v>
      </c>
      <c r="P44" s="25">
        <v>2141</v>
      </c>
      <c r="Q44" s="25">
        <v>5025</v>
      </c>
      <c r="R44" s="25">
        <f t="shared" si="1"/>
        <v>21871</v>
      </c>
      <c r="S44" s="49"/>
      <c r="T44" s="83">
        <f t="shared" si="2"/>
        <v>-21871</v>
      </c>
    </row>
    <row r="45" spans="1:20" ht="21" customHeight="1">
      <c r="A45" s="473"/>
      <c r="B45" s="480" t="s">
        <v>108</v>
      </c>
      <c r="C45" s="15" t="s">
        <v>0</v>
      </c>
      <c r="D45" s="48">
        <v>45549</v>
      </c>
      <c r="E45" s="48">
        <v>0</v>
      </c>
      <c r="F45" s="52">
        <v>1946</v>
      </c>
      <c r="G45" s="48">
        <v>3541</v>
      </c>
      <c r="H45" s="48">
        <v>2741</v>
      </c>
      <c r="I45" s="48">
        <v>3097</v>
      </c>
      <c r="J45" s="48">
        <v>1930</v>
      </c>
      <c r="K45" s="48">
        <v>2589</v>
      </c>
      <c r="L45" s="48">
        <v>2987</v>
      </c>
      <c r="M45" s="48">
        <v>4863</v>
      </c>
      <c r="N45" s="48">
        <v>1504</v>
      </c>
      <c r="O45" s="48">
        <v>4504</v>
      </c>
      <c r="P45" s="52">
        <v>7600</v>
      </c>
      <c r="Q45" s="48">
        <v>8247</v>
      </c>
      <c r="R45" s="48">
        <f t="shared" si="1"/>
        <v>45549</v>
      </c>
      <c r="S45" s="49"/>
      <c r="T45" s="83">
        <f t="shared" si="2"/>
        <v>0</v>
      </c>
    </row>
    <row r="46" spans="1:20" ht="21" customHeight="1">
      <c r="A46" s="473"/>
      <c r="B46" s="480"/>
      <c r="C46" s="50" t="s">
        <v>14</v>
      </c>
      <c r="D46" s="25"/>
      <c r="E46" s="25"/>
      <c r="F46" s="25">
        <v>2357</v>
      </c>
      <c r="G46" s="25">
        <v>2125</v>
      </c>
      <c r="H46" s="25">
        <v>2276</v>
      </c>
      <c r="I46" s="25">
        <v>3275</v>
      </c>
      <c r="J46" s="25">
        <v>2414</v>
      </c>
      <c r="K46" s="25">
        <v>2281</v>
      </c>
      <c r="L46" s="25">
        <v>2364</v>
      </c>
      <c r="M46" s="25">
        <v>2916</v>
      </c>
      <c r="N46" s="25">
        <v>1424</v>
      </c>
      <c r="O46" s="25">
        <v>1442</v>
      </c>
      <c r="P46" s="25">
        <v>3995</v>
      </c>
      <c r="Q46" s="25">
        <v>3276</v>
      </c>
      <c r="R46" s="25">
        <f t="shared" si="1"/>
        <v>30145</v>
      </c>
      <c r="S46" s="49"/>
      <c r="T46" s="83">
        <f t="shared" si="2"/>
        <v>-30145</v>
      </c>
    </row>
    <row r="47" spans="1:20" ht="21" customHeight="1">
      <c r="A47" s="473"/>
      <c r="B47" s="480" t="s">
        <v>109</v>
      </c>
      <c r="C47" s="15" t="s">
        <v>0</v>
      </c>
      <c r="D47" s="48">
        <v>18529</v>
      </c>
      <c r="E47" s="48">
        <v>0</v>
      </c>
      <c r="F47" s="52">
        <v>0</v>
      </c>
      <c r="G47" s="48">
        <v>18130</v>
      </c>
      <c r="H47" s="48">
        <v>0</v>
      </c>
      <c r="I47" s="48">
        <v>265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52">
        <v>0</v>
      </c>
      <c r="Q47" s="48">
        <v>134</v>
      </c>
      <c r="R47" s="48">
        <f t="shared" si="1"/>
        <v>18529</v>
      </c>
      <c r="S47" s="49"/>
      <c r="T47" s="83">
        <f t="shared" si="2"/>
        <v>0</v>
      </c>
    </row>
    <row r="48" spans="1:20" ht="21" customHeight="1">
      <c r="A48" s="464"/>
      <c r="B48" s="480"/>
      <c r="C48" s="50" t="s">
        <v>14</v>
      </c>
      <c r="D48" s="25"/>
      <c r="E48" s="25"/>
      <c r="F48" s="25">
        <v>2214</v>
      </c>
      <c r="G48" s="25">
        <v>10201</v>
      </c>
      <c r="H48" s="25"/>
      <c r="I48" s="25"/>
      <c r="J48" s="25">
        <v>188</v>
      </c>
      <c r="K48" s="25">
        <v>161</v>
      </c>
      <c r="L48" s="25"/>
      <c r="M48" s="25"/>
      <c r="N48" s="25"/>
      <c r="O48" s="25"/>
      <c r="P48" s="25"/>
      <c r="Q48" s="25"/>
      <c r="R48" s="25">
        <f t="shared" si="1"/>
        <v>12764</v>
      </c>
      <c r="S48" s="49"/>
      <c r="T48" s="83">
        <f t="shared" si="2"/>
        <v>-12764</v>
      </c>
    </row>
    <row r="49" spans="1:20" ht="21" customHeight="1">
      <c r="A49" s="481" t="s">
        <v>117</v>
      </c>
      <c r="B49" s="468"/>
      <c r="C49" s="15" t="s">
        <v>0</v>
      </c>
      <c r="D49" s="48">
        <f>SUM(D51,D53,D55)</f>
        <v>19763</v>
      </c>
      <c r="E49" s="48">
        <f aca="true" t="shared" si="7" ref="E49:Q50">SUM(E51,E53,E55)</f>
        <v>0</v>
      </c>
      <c r="F49" s="52">
        <f t="shared" si="7"/>
        <v>237</v>
      </c>
      <c r="G49" s="48">
        <f t="shared" si="7"/>
        <v>5234</v>
      </c>
      <c r="H49" s="48">
        <f t="shared" si="7"/>
        <v>832</v>
      </c>
      <c r="I49" s="48">
        <f t="shared" si="7"/>
        <v>580</v>
      </c>
      <c r="J49" s="48">
        <f t="shared" si="7"/>
        <v>631</v>
      </c>
      <c r="K49" s="48">
        <f t="shared" si="7"/>
        <v>1077</v>
      </c>
      <c r="L49" s="48">
        <f t="shared" si="7"/>
        <v>1065</v>
      </c>
      <c r="M49" s="48">
        <f t="shared" si="7"/>
        <v>2018</v>
      </c>
      <c r="N49" s="48">
        <f t="shared" si="7"/>
        <v>1465</v>
      </c>
      <c r="O49" s="48">
        <f t="shared" si="7"/>
        <v>1708</v>
      </c>
      <c r="P49" s="52">
        <f t="shared" si="7"/>
        <v>3088</v>
      </c>
      <c r="Q49" s="48">
        <f t="shared" si="7"/>
        <v>1828</v>
      </c>
      <c r="R49" s="48">
        <f t="shared" si="1"/>
        <v>19763</v>
      </c>
      <c r="S49" s="49"/>
      <c r="T49" s="83">
        <f t="shared" si="2"/>
        <v>0</v>
      </c>
    </row>
    <row r="50" spans="1:20" ht="21" customHeight="1">
      <c r="A50" s="469"/>
      <c r="B50" s="468"/>
      <c r="C50" s="50" t="s">
        <v>14</v>
      </c>
      <c r="D50" s="25" t="s">
        <v>270</v>
      </c>
      <c r="E50" s="25">
        <f t="shared" si="7"/>
        <v>2</v>
      </c>
      <c r="F50" s="25">
        <f t="shared" si="7"/>
        <v>659</v>
      </c>
      <c r="G50" s="25">
        <f t="shared" si="7"/>
        <v>3735</v>
      </c>
      <c r="H50" s="25">
        <f t="shared" si="7"/>
        <v>754</v>
      </c>
      <c r="I50" s="25">
        <f t="shared" si="7"/>
        <v>750</v>
      </c>
      <c r="J50" s="25">
        <f t="shared" si="7"/>
        <v>266</v>
      </c>
      <c r="K50" s="25">
        <f t="shared" si="7"/>
        <v>612</v>
      </c>
      <c r="L50" s="25">
        <f t="shared" si="7"/>
        <v>1190</v>
      </c>
      <c r="M50" s="25">
        <f t="shared" si="7"/>
        <v>560</v>
      </c>
      <c r="N50" s="25">
        <f t="shared" si="7"/>
        <v>495</v>
      </c>
      <c r="O50" s="25">
        <f t="shared" si="7"/>
        <v>734</v>
      </c>
      <c r="P50" s="25">
        <f t="shared" si="7"/>
        <v>689</v>
      </c>
      <c r="Q50" s="25">
        <f t="shared" si="7"/>
        <v>713</v>
      </c>
      <c r="R50" s="25">
        <f t="shared" si="1"/>
        <v>11159</v>
      </c>
      <c r="S50" s="49"/>
      <c r="T50" s="83" t="e">
        <f t="shared" si="2"/>
        <v>#VALUE!</v>
      </c>
    </row>
    <row r="51" spans="1:20" ht="21" customHeight="1">
      <c r="A51" s="473"/>
      <c r="B51" s="480" t="s">
        <v>24</v>
      </c>
      <c r="C51" s="15" t="s">
        <v>0</v>
      </c>
      <c r="D51" s="48">
        <v>1316</v>
      </c>
      <c r="E51" s="48">
        <v>0</v>
      </c>
      <c r="F51" s="52">
        <v>11</v>
      </c>
      <c r="G51" s="48">
        <v>79</v>
      </c>
      <c r="H51" s="48">
        <v>64</v>
      </c>
      <c r="I51" s="48">
        <v>1</v>
      </c>
      <c r="J51" s="48">
        <v>130</v>
      </c>
      <c r="K51" s="48">
        <v>156</v>
      </c>
      <c r="L51" s="48">
        <v>19</v>
      </c>
      <c r="M51" s="48">
        <v>76</v>
      </c>
      <c r="N51" s="48">
        <v>116</v>
      </c>
      <c r="O51" s="48">
        <v>248</v>
      </c>
      <c r="P51" s="52">
        <v>299</v>
      </c>
      <c r="Q51" s="48">
        <v>117</v>
      </c>
      <c r="R51" s="48">
        <f t="shared" si="1"/>
        <v>1316</v>
      </c>
      <c r="S51" s="49"/>
      <c r="T51" s="83">
        <f t="shared" si="2"/>
        <v>0</v>
      </c>
    </row>
    <row r="52" spans="1:20" ht="21" customHeight="1">
      <c r="A52" s="473"/>
      <c r="B52" s="480"/>
      <c r="C52" s="50" t="s">
        <v>14</v>
      </c>
      <c r="D52" s="25"/>
      <c r="E52" s="25"/>
      <c r="F52" s="25"/>
      <c r="G52" s="25">
        <v>15</v>
      </c>
      <c r="H52" s="25">
        <v>109</v>
      </c>
      <c r="I52" s="25">
        <v>279</v>
      </c>
      <c r="J52" s="25">
        <v>10</v>
      </c>
      <c r="K52" s="25">
        <v>63</v>
      </c>
      <c r="L52" s="25">
        <v>126</v>
      </c>
      <c r="M52" s="25">
        <v>112</v>
      </c>
      <c r="N52" s="25">
        <v>51</v>
      </c>
      <c r="O52" s="25">
        <v>140</v>
      </c>
      <c r="P52" s="25">
        <v>178</v>
      </c>
      <c r="Q52" s="25">
        <v>43</v>
      </c>
      <c r="R52" s="25">
        <f t="shared" si="1"/>
        <v>1126</v>
      </c>
      <c r="S52" s="49"/>
      <c r="T52" s="83">
        <f t="shared" si="2"/>
        <v>-1126</v>
      </c>
    </row>
    <row r="53" spans="1:20" ht="21" customHeight="1">
      <c r="A53" s="473"/>
      <c r="B53" s="480" t="s">
        <v>108</v>
      </c>
      <c r="C53" s="15" t="s">
        <v>0</v>
      </c>
      <c r="D53" s="48">
        <v>13961</v>
      </c>
      <c r="E53" s="48">
        <v>0</v>
      </c>
      <c r="F53" s="52">
        <v>226</v>
      </c>
      <c r="G53" s="48">
        <v>917</v>
      </c>
      <c r="H53" s="48">
        <v>768</v>
      </c>
      <c r="I53" s="48">
        <v>579</v>
      </c>
      <c r="J53" s="48">
        <v>501</v>
      </c>
      <c r="K53" s="48">
        <v>921</v>
      </c>
      <c r="L53" s="48">
        <v>1046</v>
      </c>
      <c r="M53" s="48">
        <v>1942</v>
      </c>
      <c r="N53" s="48">
        <v>1349</v>
      </c>
      <c r="O53" s="48">
        <v>1460</v>
      </c>
      <c r="P53" s="52">
        <v>2789</v>
      </c>
      <c r="Q53" s="48">
        <v>1463</v>
      </c>
      <c r="R53" s="48">
        <f t="shared" si="1"/>
        <v>13961</v>
      </c>
      <c r="S53" s="49"/>
      <c r="T53" s="83">
        <f t="shared" si="2"/>
        <v>0</v>
      </c>
    </row>
    <row r="54" spans="1:20" ht="21" customHeight="1">
      <c r="A54" s="473"/>
      <c r="B54" s="480"/>
      <c r="C54" s="50" t="s">
        <v>14</v>
      </c>
      <c r="D54" s="25"/>
      <c r="E54" s="25">
        <v>2</v>
      </c>
      <c r="F54" s="25">
        <v>250</v>
      </c>
      <c r="G54" s="25">
        <v>295</v>
      </c>
      <c r="H54" s="25">
        <v>645</v>
      </c>
      <c r="I54" s="25">
        <v>471</v>
      </c>
      <c r="J54" s="25">
        <v>256</v>
      </c>
      <c r="K54" s="25">
        <v>549</v>
      </c>
      <c r="L54" s="25">
        <v>1064</v>
      </c>
      <c r="M54" s="25">
        <v>448</v>
      </c>
      <c r="N54" s="25">
        <v>444</v>
      </c>
      <c r="O54" s="25">
        <v>594</v>
      </c>
      <c r="P54" s="25">
        <v>511</v>
      </c>
      <c r="Q54" s="25">
        <v>670</v>
      </c>
      <c r="R54" s="25">
        <f t="shared" si="1"/>
        <v>6199</v>
      </c>
      <c r="S54" s="49"/>
      <c r="T54" s="83">
        <f t="shared" si="2"/>
        <v>-6199</v>
      </c>
    </row>
    <row r="55" spans="1:20" ht="21" customHeight="1">
      <c r="A55" s="473"/>
      <c r="B55" s="480" t="s">
        <v>109</v>
      </c>
      <c r="C55" s="15" t="s">
        <v>0</v>
      </c>
      <c r="D55" s="48">
        <v>4486</v>
      </c>
      <c r="E55" s="48">
        <v>0</v>
      </c>
      <c r="F55" s="52">
        <v>0</v>
      </c>
      <c r="G55" s="48">
        <v>4238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52">
        <v>0</v>
      </c>
      <c r="Q55" s="48">
        <v>248</v>
      </c>
      <c r="R55" s="48">
        <f t="shared" si="1"/>
        <v>4486</v>
      </c>
      <c r="S55" s="49"/>
      <c r="T55" s="83">
        <f t="shared" si="2"/>
        <v>0</v>
      </c>
    </row>
    <row r="56" spans="1:20" ht="21" customHeight="1">
      <c r="A56" s="464"/>
      <c r="B56" s="480"/>
      <c r="C56" s="50" t="s">
        <v>14</v>
      </c>
      <c r="D56" s="25"/>
      <c r="E56" s="25"/>
      <c r="F56" s="25">
        <v>409</v>
      </c>
      <c r="G56" s="25">
        <v>3425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f t="shared" si="1"/>
        <v>3834</v>
      </c>
      <c r="S56" s="49"/>
      <c r="T56" s="83">
        <f t="shared" si="2"/>
        <v>-3834</v>
      </c>
    </row>
    <row r="57" spans="1:20" ht="21" customHeight="1">
      <c r="A57" s="481" t="s">
        <v>118</v>
      </c>
      <c r="B57" s="468"/>
      <c r="C57" s="15" t="s">
        <v>0</v>
      </c>
      <c r="D57" s="48">
        <f>SUM(D59,D61,D63)</f>
        <v>915</v>
      </c>
      <c r="E57" s="48">
        <f aca="true" t="shared" si="8" ref="E57:Q58">SUM(E59,E61,E63)</f>
        <v>0</v>
      </c>
      <c r="F57" s="52">
        <f t="shared" si="8"/>
        <v>0</v>
      </c>
      <c r="G57" s="48">
        <f t="shared" si="8"/>
        <v>211</v>
      </c>
      <c r="H57" s="48">
        <f t="shared" si="8"/>
        <v>45</v>
      </c>
      <c r="I57" s="48">
        <f t="shared" si="8"/>
        <v>0</v>
      </c>
      <c r="J57" s="48">
        <f t="shared" si="8"/>
        <v>0</v>
      </c>
      <c r="K57" s="48">
        <f t="shared" si="8"/>
        <v>0</v>
      </c>
      <c r="L57" s="48">
        <f>SUM(L59,L61,L63)</f>
        <v>2</v>
      </c>
      <c r="M57" s="48">
        <f t="shared" si="8"/>
        <v>180</v>
      </c>
      <c r="N57" s="48">
        <f t="shared" si="8"/>
        <v>105</v>
      </c>
      <c r="O57" s="48">
        <f t="shared" si="8"/>
        <v>0</v>
      </c>
      <c r="P57" s="52">
        <f t="shared" si="8"/>
        <v>195</v>
      </c>
      <c r="Q57" s="48">
        <f t="shared" si="8"/>
        <v>177</v>
      </c>
      <c r="R57" s="48">
        <f t="shared" si="1"/>
        <v>915</v>
      </c>
      <c r="S57" s="49"/>
      <c r="T57" s="83">
        <f t="shared" si="2"/>
        <v>0</v>
      </c>
    </row>
    <row r="58" spans="1:20" ht="21" customHeight="1">
      <c r="A58" s="469"/>
      <c r="B58" s="468"/>
      <c r="C58" s="50" t="s">
        <v>14</v>
      </c>
      <c r="D58" s="25" t="s">
        <v>270</v>
      </c>
      <c r="E58" s="25">
        <f t="shared" si="8"/>
        <v>0</v>
      </c>
      <c r="F58" s="25">
        <f t="shared" si="8"/>
        <v>0</v>
      </c>
      <c r="G58" s="25">
        <f t="shared" si="8"/>
        <v>339</v>
      </c>
      <c r="H58" s="25">
        <f t="shared" si="8"/>
        <v>39</v>
      </c>
      <c r="I58" s="25">
        <f t="shared" si="8"/>
        <v>63</v>
      </c>
      <c r="J58" s="25">
        <f t="shared" si="8"/>
        <v>2</v>
      </c>
      <c r="K58" s="25">
        <f t="shared" si="8"/>
        <v>0</v>
      </c>
      <c r="L58" s="25">
        <f t="shared" si="8"/>
        <v>5</v>
      </c>
      <c r="M58" s="25">
        <f t="shared" si="8"/>
        <v>36</v>
      </c>
      <c r="N58" s="25">
        <f t="shared" si="8"/>
        <v>0</v>
      </c>
      <c r="O58" s="25">
        <f t="shared" si="8"/>
        <v>0</v>
      </c>
      <c r="P58" s="25">
        <f t="shared" si="8"/>
        <v>0</v>
      </c>
      <c r="Q58" s="25">
        <f t="shared" si="8"/>
        <v>5</v>
      </c>
      <c r="R58" s="25">
        <f t="shared" si="1"/>
        <v>489</v>
      </c>
      <c r="S58" s="49"/>
      <c r="T58" s="83" t="e">
        <f t="shared" si="2"/>
        <v>#VALUE!</v>
      </c>
    </row>
    <row r="59" spans="1:20" ht="21" customHeight="1">
      <c r="A59" s="473"/>
      <c r="B59" s="480" t="s">
        <v>24</v>
      </c>
      <c r="C59" s="15" t="s">
        <v>0</v>
      </c>
      <c r="D59" s="48">
        <v>386</v>
      </c>
      <c r="E59" s="48">
        <v>0</v>
      </c>
      <c r="F59" s="52">
        <v>0</v>
      </c>
      <c r="G59" s="48">
        <v>0</v>
      </c>
      <c r="H59" s="48">
        <v>43</v>
      </c>
      <c r="I59" s="48">
        <v>0</v>
      </c>
      <c r="J59" s="48">
        <v>0</v>
      </c>
      <c r="K59" s="48">
        <v>0</v>
      </c>
      <c r="L59" s="48">
        <v>0</v>
      </c>
      <c r="M59" s="48">
        <v>180</v>
      </c>
      <c r="N59" s="48">
        <v>105</v>
      </c>
      <c r="O59" s="48">
        <v>0</v>
      </c>
      <c r="P59" s="52">
        <v>58</v>
      </c>
      <c r="Q59" s="48">
        <v>0</v>
      </c>
      <c r="R59" s="48">
        <f t="shared" si="1"/>
        <v>386</v>
      </c>
      <c r="S59" s="49"/>
      <c r="T59" s="83">
        <f t="shared" si="2"/>
        <v>0</v>
      </c>
    </row>
    <row r="60" spans="1:20" ht="21" customHeight="1">
      <c r="A60" s="473"/>
      <c r="B60" s="480"/>
      <c r="C60" s="50" t="s">
        <v>14</v>
      </c>
      <c r="D60" s="25"/>
      <c r="E60" s="25"/>
      <c r="F60" s="25"/>
      <c r="G60" s="25"/>
      <c r="H60" s="25">
        <v>39</v>
      </c>
      <c r="I60" s="25">
        <v>2</v>
      </c>
      <c r="J60" s="25"/>
      <c r="K60" s="25"/>
      <c r="L60" s="25"/>
      <c r="M60" s="25"/>
      <c r="N60" s="25"/>
      <c r="O60" s="25"/>
      <c r="P60" s="25"/>
      <c r="Q60" s="25">
        <v>1</v>
      </c>
      <c r="R60" s="25">
        <f t="shared" si="1"/>
        <v>42</v>
      </c>
      <c r="S60" s="49"/>
      <c r="T60" s="83">
        <f t="shared" si="2"/>
        <v>-42</v>
      </c>
    </row>
    <row r="61" spans="1:20" ht="21" customHeight="1">
      <c r="A61" s="473"/>
      <c r="B61" s="480" t="s">
        <v>108</v>
      </c>
      <c r="C61" s="15" t="s">
        <v>0</v>
      </c>
      <c r="D61" s="48">
        <v>167</v>
      </c>
      <c r="E61" s="48">
        <v>0</v>
      </c>
      <c r="F61" s="52">
        <v>0</v>
      </c>
      <c r="G61" s="48">
        <v>5</v>
      </c>
      <c r="H61" s="48">
        <v>2</v>
      </c>
      <c r="I61" s="48">
        <v>0</v>
      </c>
      <c r="J61" s="48">
        <v>0</v>
      </c>
      <c r="K61" s="48">
        <v>0</v>
      </c>
      <c r="L61" s="48">
        <v>2</v>
      </c>
      <c r="M61" s="48">
        <v>0</v>
      </c>
      <c r="N61" s="48">
        <v>0</v>
      </c>
      <c r="O61" s="48">
        <v>0</v>
      </c>
      <c r="P61" s="52">
        <v>137</v>
      </c>
      <c r="Q61" s="48">
        <v>21</v>
      </c>
      <c r="R61" s="48">
        <f t="shared" si="1"/>
        <v>167</v>
      </c>
      <c r="S61" s="49"/>
      <c r="T61" s="83">
        <f t="shared" si="2"/>
        <v>0</v>
      </c>
    </row>
    <row r="62" spans="1:20" ht="21" customHeight="1">
      <c r="A62" s="473"/>
      <c r="B62" s="480"/>
      <c r="C62" s="50" t="s">
        <v>14</v>
      </c>
      <c r="D62" s="25"/>
      <c r="E62" s="25"/>
      <c r="F62" s="25"/>
      <c r="G62" s="25">
        <v>3</v>
      </c>
      <c r="H62" s="25"/>
      <c r="I62" s="25">
        <v>61</v>
      </c>
      <c r="J62" s="25">
        <v>2</v>
      </c>
      <c r="K62" s="25"/>
      <c r="L62" s="25">
        <v>5</v>
      </c>
      <c r="M62" s="25">
        <v>36</v>
      </c>
      <c r="N62" s="25"/>
      <c r="O62" s="25"/>
      <c r="P62" s="25"/>
      <c r="Q62" s="25">
        <v>4</v>
      </c>
      <c r="R62" s="25">
        <f t="shared" si="1"/>
        <v>111</v>
      </c>
      <c r="S62" s="49"/>
      <c r="T62" s="83">
        <f t="shared" si="2"/>
        <v>-111</v>
      </c>
    </row>
    <row r="63" spans="1:20" ht="21" customHeight="1">
      <c r="A63" s="473"/>
      <c r="B63" s="480" t="s">
        <v>109</v>
      </c>
      <c r="C63" s="15" t="s">
        <v>0</v>
      </c>
      <c r="D63" s="48">
        <v>362</v>
      </c>
      <c r="E63" s="48">
        <v>0</v>
      </c>
      <c r="F63" s="52">
        <v>0</v>
      </c>
      <c r="G63" s="48">
        <v>206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52">
        <v>0</v>
      </c>
      <c r="Q63" s="48">
        <v>156</v>
      </c>
      <c r="R63" s="48">
        <f t="shared" si="1"/>
        <v>362</v>
      </c>
      <c r="S63" s="49"/>
      <c r="T63" s="83">
        <f t="shared" si="2"/>
        <v>0</v>
      </c>
    </row>
    <row r="64" spans="1:20" ht="21" customHeight="1">
      <c r="A64" s="464"/>
      <c r="B64" s="480"/>
      <c r="C64" s="50" t="s">
        <v>14</v>
      </c>
      <c r="D64" s="25"/>
      <c r="E64" s="25"/>
      <c r="F64" s="25"/>
      <c r="G64" s="25">
        <v>336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f t="shared" si="1"/>
        <v>336</v>
      </c>
      <c r="S64" s="49"/>
      <c r="T64" s="83">
        <f t="shared" si="2"/>
        <v>-336</v>
      </c>
    </row>
    <row r="65" spans="1:20" ht="21" customHeight="1">
      <c r="A65" s="481" t="s">
        <v>281</v>
      </c>
      <c r="B65" s="468"/>
      <c r="C65" s="15" t="s">
        <v>0</v>
      </c>
      <c r="D65" s="48">
        <f>SUM(D67,D69,D71,D73)</f>
        <v>372686</v>
      </c>
      <c r="E65" s="48">
        <f aca="true" t="shared" si="9" ref="E65:Q66">SUM(E67,E69,E71,E73)</f>
        <v>923</v>
      </c>
      <c r="F65" s="52">
        <f t="shared" si="9"/>
        <v>15257</v>
      </c>
      <c r="G65" s="48">
        <f t="shared" si="9"/>
        <v>67379</v>
      </c>
      <c r="H65" s="48">
        <f t="shared" si="9"/>
        <v>21589</v>
      </c>
      <c r="I65" s="48">
        <f t="shared" si="9"/>
        <v>26576</v>
      </c>
      <c r="J65" s="48">
        <f t="shared" si="9"/>
        <v>21583</v>
      </c>
      <c r="K65" s="48">
        <f t="shared" si="9"/>
        <v>26215</v>
      </c>
      <c r="L65" s="48">
        <f t="shared" si="9"/>
        <v>29759</v>
      </c>
      <c r="M65" s="48">
        <f t="shared" si="9"/>
        <v>29775</v>
      </c>
      <c r="N65" s="48">
        <f t="shared" si="9"/>
        <v>15462</v>
      </c>
      <c r="O65" s="48">
        <f t="shared" si="9"/>
        <v>30426</v>
      </c>
      <c r="P65" s="52">
        <f t="shared" si="9"/>
        <v>47709</v>
      </c>
      <c r="Q65" s="48">
        <f t="shared" si="9"/>
        <v>40033</v>
      </c>
      <c r="R65" s="48">
        <f t="shared" si="1"/>
        <v>372686</v>
      </c>
      <c r="S65" s="49"/>
      <c r="T65" s="83">
        <f t="shared" si="2"/>
        <v>0</v>
      </c>
    </row>
    <row r="66" spans="1:20" ht="21" customHeight="1">
      <c r="A66" s="469"/>
      <c r="B66" s="468"/>
      <c r="C66" s="50" t="s">
        <v>14</v>
      </c>
      <c r="D66" s="25" t="s">
        <v>270</v>
      </c>
      <c r="E66" s="25">
        <f t="shared" si="9"/>
        <v>1535</v>
      </c>
      <c r="F66" s="25">
        <f t="shared" si="9"/>
        <v>19618</v>
      </c>
      <c r="G66" s="25">
        <f t="shared" si="9"/>
        <v>44623</v>
      </c>
      <c r="H66" s="25">
        <f t="shared" si="9"/>
        <v>16527</v>
      </c>
      <c r="I66" s="25">
        <f t="shared" si="9"/>
        <v>18133</v>
      </c>
      <c r="J66" s="25">
        <f t="shared" si="9"/>
        <v>10621</v>
      </c>
      <c r="K66" s="25">
        <f>SUM(K68,K70,K72,K74)</f>
        <v>21535</v>
      </c>
      <c r="L66" s="25">
        <f t="shared" si="9"/>
        <v>23072</v>
      </c>
      <c r="M66" s="25">
        <f t="shared" si="9"/>
        <v>15535</v>
      </c>
      <c r="N66" s="25">
        <f t="shared" si="9"/>
        <v>10820</v>
      </c>
      <c r="O66" s="25">
        <f t="shared" si="9"/>
        <v>14566</v>
      </c>
      <c r="P66" s="25">
        <f t="shared" si="9"/>
        <v>17897</v>
      </c>
      <c r="Q66" s="25">
        <f t="shared" si="9"/>
        <v>19342</v>
      </c>
      <c r="R66" s="25">
        <f t="shared" si="1"/>
        <v>233824</v>
      </c>
      <c r="S66" s="49"/>
      <c r="T66" s="83" t="e">
        <f t="shared" si="2"/>
        <v>#VALUE!</v>
      </c>
    </row>
    <row r="67" spans="1:20" ht="21" customHeight="1">
      <c r="A67" s="473"/>
      <c r="B67" s="480" t="s">
        <v>24</v>
      </c>
      <c r="C67" s="15" t="s">
        <v>0</v>
      </c>
      <c r="D67" s="48">
        <v>167501</v>
      </c>
      <c r="E67" s="48">
        <v>626</v>
      </c>
      <c r="F67" s="52">
        <v>7058</v>
      </c>
      <c r="G67" s="48">
        <v>16293</v>
      </c>
      <c r="H67" s="48">
        <v>6904</v>
      </c>
      <c r="I67" s="48">
        <v>12878</v>
      </c>
      <c r="J67" s="48">
        <v>8520</v>
      </c>
      <c r="K67" s="48">
        <v>11198</v>
      </c>
      <c r="L67" s="48">
        <v>14864</v>
      </c>
      <c r="M67" s="48">
        <v>16444</v>
      </c>
      <c r="N67" s="48">
        <v>8022</v>
      </c>
      <c r="O67" s="48">
        <v>15480</v>
      </c>
      <c r="P67" s="52">
        <v>27422</v>
      </c>
      <c r="Q67" s="48">
        <v>21792</v>
      </c>
      <c r="R67" s="48">
        <f t="shared" si="1"/>
        <v>167501</v>
      </c>
      <c r="S67" s="49"/>
      <c r="T67" s="83">
        <f t="shared" si="2"/>
        <v>0</v>
      </c>
    </row>
    <row r="68" spans="1:20" ht="21" customHeight="1">
      <c r="A68" s="473"/>
      <c r="B68" s="480"/>
      <c r="C68" s="50" t="s">
        <v>14</v>
      </c>
      <c r="D68" s="25"/>
      <c r="E68" s="25">
        <v>1329</v>
      </c>
      <c r="F68" s="25">
        <v>13485</v>
      </c>
      <c r="G68" s="25">
        <v>11817</v>
      </c>
      <c r="H68" s="25">
        <v>9962</v>
      </c>
      <c r="I68" s="25">
        <v>11652</v>
      </c>
      <c r="J68" s="25">
        <v>5494</v>
      </c>
      <c r="K68" s="25">
        <v>13006</v>
      </c>
      <c r="L68" s="25">
        <v>14437</v>
      </c>
      <c r="M68" s="25">
        <v>10337</v>
      </c>
      <c r="N68" s="25">
        <v>7902</v>
      </c>
      <c r="O68" s="25">
        <v>9294</v>
      </c>
      <c r="P68" s="25">
        <v>11659</v>
      </c>
      <c r="Q68" s="25">
        <v>14347</v>
      </c>
      <c r="R68" s="25">
        <f t="shared" si="1"/>
        <v>134721</v>
      </c>
      <c r="S68" s="49"/>
      <c r="T68" s="83">
        <f t="shared" si="2"/>
        <v>-134721</v>
      </c>
    </row>
    <row r="69" spans="1:20" ht="21" customHeight="1">
      <c r="A69" s="473"/>
      <c r="B69" s="480" t="s">
        <v>108</v>
      </c>
      <c r="C69" s="15" t="s">
        <v>0</v>
      </c>
      <c r="D69" s="48">
        <v>164439</v>
      </c>
      <c r="E69" s="48">
        <v>297</v>
      </c>
      <c r="F69" s="52">
        <v>8199</v>
      </c>
      <c r="G69" s="48">
        <v>14467</v>
      </c>
      <c r="H69" s="48">
        <v>14663</v>
      </c>
      <c r="I69" s="48">
        <v>13398</v>
      </c>
      <c r="J69" s="48">
        <v>12708</v>
      </c>
      <c r="K69" s="48">
        <v>14886</v>
      </c>
      <c r="L69" s="48">
        <v>14895</v>
      </c>
      <c r="M69" s="48">
        <v>13297</v>
      </c>
      <c r="N69" s="48">
        <v>7440</v>
      </c>
      <c r="O69" s="48">
        <v>14946</v>
      </c>
      <c r="P69" s="52">
        <v>18788</v>
      </c>
      <c r="Q69" s="48">
        <v>16455</v>
      </c>
      <c r="R69" s="48">
        <f t="shared" si="1"/>
        <v>164439</v>
      </c>
      <c r="S69" s="49"/>
      <c r="T69" s="83">
        <f t="shared" si="2"/>
        <v>0</v>
      </c>
    </row>
    <row r="70" spans="1:20" ht="21" customHeight="1">
      <c r="A70" s="473"/>
      <c r="B70" s="480"/>
      <c r="C70" s="50" t="s">
        <v>14</v>
      </c>
      <c r="D70" s="25"/>
      <c r="E70" s="25">
        <v>206</v>
      </c>
      <c r="F70" s="25">
        <v>2926</v>
      </c>
      <c r="G70" s="25">
        <v>5908</v>
      </c>
      <c r="H70" s="25">
        <v>6075</v>
      </c>
      <c r="I70" s="25">
        <v>5563</v>
      </c>
      <c r="J70" s="25">
        <v>4867</v>
      </c>
      <c r="K70" s="25">
        <v>7955</v>
      </c>
      <c r="L70" s="25">
        <v>7600</v>
      </c>
      <c r="M70" s="25">
        <v>5198</v>
      </c>
      <c r="N70" s="25">
        <v>2918</v>
      </c>
      <c r="O70" s="25">
        <v>5272</v>
      </c>
      <c r="P70" s="25">
        <v>6205</v>
      </c>
      <c r="Q70" s="25">
        <v>4712</v>
      </c>
      <c r="R70" s="25">
        <f t="shared" si="1"/>
        <v>65405</v>
      </c>
      <c r="S70" s="49"/>
      <c r="T70" s="83">
        <f t="shared" si="2"/>
        <v>-65405</v>
      </c>
    </row>
    <row r="71" spans="1:20" ht="21" customHeight="1">
      <c r="A71" s="473"/>
      <c r="B71" s="480" t="s">
        <v>109</v>
      </c>
      <c r="C71" s="15" t="s">
        <v>0</v>
      </c>
      <c r="D71" s="48">
        <v>38623</v>
      </c>
      <c r="E71" s="48">
        <v>0</v>
      </c>
      <c r="F71" s="52">
        <v>0</v>
      </c>
      <c r="G71" s="48">
        <v>36619</v>
      </c>
      <c r="H71" s="48">
        <v>0</v>
      </c>
      <c r="I71" s="48">
        <v>0</v>
      </c>
      <c r="J71" s="48">
        <v>355</v>
      </c>
      <c r="K71" s="48">
        <v>107</v>
      </c>
      <c r="L71" s="48">
        <v>0</v>
      </c>
      <c r="M71" s="48">
        <v>0</v>
      </c>
      <c r="N71" s="48">
        <v>0</v>
      </c>
      <c r="O71" s="48">
        <v>0</v>
      </c>
      <c r="P71" s="52">
        <v>0</v>
      </c>
      <c r="Q71" s="48">
        <v>1542</v>
      </c>
      <c r="R71" s="48">
        <f t="shared" si="1"/>
        <v>38623</v>
      </c>
      <c r="S71" s="49"/>
      <c r="T71" s="83">
        <f t="shared" si="2"/>
        <v>0</v>
      </c>
    </row>
    <row r="72" spans="1:20" ht="21" customHeight="1">
      <c r="A72" s="473"/>
      <c r="B72" s="480"/>
      <c r="C72" s="50" t="s">
        <v>14</v>
      </c>
      <c r="D72" s="25"/>
      <c r="E72" s="25"/>
      <c r="F72" s="25">
        <v>3207</v>
      </c>
      <c r="G72" s="25">
        <v>26898</v>
      </c>
      <c r="H72" s="25"/>
      <c r="I72" s="25">
        <v>896</v>
      </c>
      <c r="J72" s="25">
        <v>260</v>
      </c>
      <c r="K72" s="25">
        <v>341</v>
      </c>
      <c r="L72" s="25">
        <v>1010</v>
      </c>
      <c r="M72" s="25"/>
      <c r="N72" s="25"/>
      <c r="O72" s="25"/>
      <c r="P72" s="25"/>
      <c r="Q72" s="25">
        <v>246</v>
      </c>
      <c r="R72" s="25">
        <f>SUM(E72:Q72)</f>
        <v>32858</v>
      </c>
      <c r="S72" s="49"/>
      <c r="T72" s="83">
        <f>D72-R72</f>
        <v>-32858</v>
      </c>
    </row>
    <row r="73" spans="1:20" ht="21" customHeight="1">
      <c r="A73" s="475"/>
      <c r="B73" s="480" t="s">
        <v>79</v>
      </c>
      <c r="C73" s="15" t="s">
        <v>0</v>
      </c>
      <c r="D73" s="48">
        <v>2123</v>
      </c>
      <c r="E73" s="48">
        <v>0</v>
      </c>
      <c r="F73" s="52">
        <v>0</v>
      </c>
      <c r="G73" s="48">
        <v>0</v>
      </c>
      <c r="H73" s="48">
        <v>22</v>
      </c>
      <c r="I73" s="48">
        <v>300</v>
      </c>
      <c r="J73" s="48">
        <v>0</v>
      </c>
      <c r="K73" s="48">
        <v>24</v>
      </c>
      <c r="L73" s="48">
        <v>0</v>
      </c>
      <c r="M73" s="48">
        <v>34</v>
      </c>
      <c r="N73" s="48">
        <v>0</v>
      </c>
      <c r="O73" s="48">
        <v>0</v>
      </c>
      <c r="P73" s="52">
        <v>1499</v>
      </c>
      <c r="Q73" s="48">
        <v>244</v>
      </c>
      <c r="R73" s="48">
        <f>SUM(E73:Q73)</f>
        <v>2123</v>
      </c>
      <c r="S73" s="49"/>
      <c r="T73" s="83">
        <f>D73-R73</f>
        <v>0</v>
      </c>
    </row>
    <row r="74" spans="1:20" ht="21" customHeight="1">
      <c r="A74" s="472"/>
      <c r="B74" s="480"/>
      <c r="C74" s="50" t="s">
        <v>14</v>
      </c>
      <c r="D74" s="25"/>
      <c r="E74" s="25"/>
      <c r="F74" s="25"/>
      <c r="G74" s="25"/>
      <c r="H74" s="25">
        <v>490</v>
      </c>
      <c r="I74" s="25">
        <v>22</v>
      </c>
      <c r="J74" s="25"/>
      <c r="K74" s="25">
        <v>233</v>
      </c>
      <c r="L74" s="25">
        <v>25</v>
      </c>
      <c r="M74" s="25"/>
      <c r="N74" s="25"/>
      <c r="O74" s="25"/>
      <c r="P74" s="25">
        <v>33</v>
      </c>
      <c r="Q74" s="25">
        <v>37</v>
      </c>
      <c r="R74" s="25">
        <f>SUM(E74:Q74)</f>
        <v>840</v>
      </c>
      <c r="S74" s="49"/>
      <c r="T74" s="83">
        <f>D74-R74</f>
        <v>-840</v>
      </c>
    </row>
    <row r="75" spans="1:20" ht="21" customHeight="1">
      <c r="A75" s="454" t="s">
        <v>28</v>
      </c>
      <c r="B75" s="455"/>
      <c r="C75" s="8" t="s">
        <v>0</v>
      </c>
      <c r="D75" s="48">
        <f>SUM(D7,D13,D21,D31,D41,D49,D57,D65)</f>
        <v>1190026</v>
      </c>
      <c r="E75" s="48">
        <f aca="true" t="shared" si="10" ref="E75:Q76">SUM(E7,E13,E21,E31,E41,E49,E57,E65)</f>
        <v>1461</v>
      </c>
      <c r="F75" s="52">
        <f t="shared" si="10"/>
        <v>41860</v>
      </c>
      <c r="G75" s="48">
        <f t="shared" si="10"/>
        <v>225121</v>
      </c>
      <c r="H75" s="48">
        <f t="shared" si="10"/>
        <v>65611</v>
      </c>
      <c r="I75" s="48">
        <f t="shared" si="10"/>
        <v>79094</v>
      </c>
      <c r="J75" s="48">
        <f t="shared" si="10"/>
        <v>66556</v>
      </c>
      <c r="K75" s="48">
        <f t="shared" si="10"/>
        <v>79368</v>
      </c>
      <c r="L75" s="48">
        <f t="shared" si="10"/>
        <v>89193</v>
      </c>
      <c r="M75" s="48">
        <f t="shared" si="10"/>
        <v>101224</v>
      </c>
      <c r="N75" s="48">
        <f t="shared" si="10"/>
        <v>51954</v>
      </c>
      <c r="O75" s="48">
        <f t="shared" si="10"/>
        <v>102705</v>
      </c>
      <c r="P75" s="52">
        <f t="shared" si="10"/>
        <v>161716</v>
      </c>
      <c r="Q75" s="48">
        <f t="shared" si="10"/>
        <v>124163</v>
      </c>
      <c r="R75" s="48">
        <f>SUM(E75:Q75)</f>
        <v>1190026</v>
      </c>
      <c r="S75" s="49"/>
      <c r="T75" s="83">
        <f>D75-R75</f>
        <v>0</v>
      </c>
    </row>
    <row r="76" spans="1:20" ht="21" customHeight="1">
      <c r="A76" s="456"/>
      <c r="B76" s="457"/>
      <c r="C76" s="12" t="s">
        <v>14</v>
      </c>
      <c r="D76" s="25" t="s">
        <v>270</v>
      </c>
      <c r="E76" s="25">
        <f>SUM(E8,E14,E22,E32,E42,E50,E58,E66)</f>
        <v>2571</v>
      </c>
      <c r="F76" s="25">
        <f t="shared" si="10"/>
        <v>50757</v>
      </c>
      <c r="G76" s="25">
        <f t="shared" si="10"/>
        <v>154739</v>
      </c>
      <c r="H76" s="25">
        <f t="shared" si="10"/>
        <v>51335</v>
      </c>
      <c r="I76" s="25">
        <f t="shared" si="10"/>
        <v>61632</v>
      </c>
      <c r="J76" s="25">
        <f t="shared" si="10"/>
        <v>35039</v>
      </c>
      <c r="K76" s="25">
        <f t="shared" si="10"/>
        <v>61753</v>
      </c>
      <c r="L76" s="25">
        <f t="shared" si="10"/>
        <v>64804</v>
      </c>
      <c r="M76" s="25">
        <f t="shared" si="10"/>
        <v>55196</v>
      </c>
      <c r="N76" s="25">
        <f t="shared" si="10"/>
        <v>36762</v>
      </c>
      <c r="O76" s="25">
        <f t="shared" si="10"/>
        <v>43046</v>
      </c>
      <c r="P76" s="25">
        <f t="shared" si="10"/>
        <v>56432</v>
      </c>
      <c r="Q76" s="25">
        <f t="shared" si="10"/>
        <v>59777</v>
      </c>
      <c r="R76" s="25">
        <f>SUM(E76:Q76)</f>
        <v>733843</v>
      </c>
      <c r="S76" s="49"/>
      <c r="T76" s="83" t="e">
        <f>D76-R76</f>
        <v>#VALUE!</v>
      </c>
    </row>
    <row r="77" spans="1:18" ht="13.5">
      <c r="A77" s="306" t="s">
        <v>16</v>
      </c>
      <c r="B77" s="307"/>
      <c r="C77" s="312" t="s">
        <v>406</v>
      </c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4"/>
    </row>
    <row r="78" spans="1:18" ht="13.5">
      <c r="A78" s="308"/>
      <c r="B78" s="309"/>
      <c r="C78" s="315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7"/>
    </row>
    <row r="79" spans="1:18" ht="13.5">
      <c r="A79" s="308"/>
      <c r="B79" s="309"/>
      <c r="C79" s="315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7"/>
    </row>
    <row r="80" spans="1:18" ht="13.5">
      <c r="A80" s="308"/>
      <c r="B80" s="309"/>
      <c r="C80" s="315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7"/>
    </row>
    <row r="81" spans="1:18" ht="13.5">
      <c r="A81" s="308"/>
      <c r="B81" s="309"/>
      <c r="C81" s="318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20"/>
    </row>
    <row r="82" spans="1:18" ht="13.5">
      <c r="A82" s="308"/>
      <c r="B82" s="309"/>
      <c r="C82" s="321" t="s">
        <v>407</v>
      </c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</row>
    <row r="83" spans="1:18" ht="13.5">
      <c r="A83" s="308"/>
      <c r="B83" s="309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</row>
    <row r="84" spans="1:18" ht="13.5">
      <c r="A84" s="308"/>
      <c r="B84" s="309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</row>
    <row r="85" spans="1:18" ht="13.5">
      <c r="A85" s="308"/>
      <c r="B85" s="309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  <c r="R85" s="321"/>
    </row>
    <row r="86" spans="1:18" ht="13.5">
      <c r="A86" s="310"/>
      <c r="B86" s="31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</row>
  </sheetData>
  <sheetProtection/>
  <mergeCells count="75">
    <mergeCell ref="N3:Q3"/>
    <mergeCell ref="R3:R4"/>
    <mergeCell ref="A1:R1"/>
    <mergeCell ref="A7:B8"/>
    <mergeCell ref="A5:B6"/>
    <mergeCell ref="A2:B2"/>
    <mergeCell ref="A3:B4"/>
    <mergeCell ref="C3:C4"/>
    <mergeCell ref="D3:D4"/>
    <mergeCell ref="H3:J3"/>
    <mergeCell ref="A9:A10"/>
    <mergeCell ref="B9:B10"/>
    <mergeCell ref="K3:M3"/>
    <mergeCell ref="E3:G3"/>
    <mergeCell ref="A11:A12"/>
    <mergeCell ref="B11:B12"/>
    <mergeCell ref="A13:B14"/>
    <mergeCell ref="A15:A16"/>
    <mergeCell ref="B15:B16"/>
    <mergeCell ref="A17:A18"/>
    <mergeCell ref="B17:B18"/>
    <mergeCell ref="A19:A20"/>
    <mergeCell ref="B19:B20"/>
    <mergeCell ref="A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B42"/>
    <mergeCell ref="A43:A44"/>
    <mergeCell ref="B43:B44"/>
    <mergeCell ref="A45:A46"/>
    <mergeCell ref="B45:B46"/>
    <mergeCell ref="A47:A48"/>
    <mergeCell ref="B47:B48"/>
    <mergeCell ref="A49:B50"/>
    <mergeCell ref="A51:A52"/>
    <mergeCell ref="B51:B52"/>
    <mergeCell ref="A53:A54"/>
    <mergeCell ref="B53:B54"/>
    <mergeCell ref="A55:A56"/>
    <mergeCell ref="B55:B56"/>
    <mergeCell ref="A57:B58"/>
    <mergeCell ref="A59:A60"/>
    <mergeCell ref="B59:B60"/>
    <mergeCell ref="A61:A62"/>
    <mergeCell ref="B61:B62"/>
    <mergeCell ref="A63:A64"/>
    <mergeCell ref="B63:B64"/>
    <mergeCell ref="A65:B66"/>
    <mergeCell ref="A67:A68"/>
    <mergeCell ref="B67:B68"/>
    <mergeCell ref="A77:B86"/>
    <mergeCell ref="C77:R81"/>
    <mergeCell ref="C82:R86"/>
    <mergeCell ref="A75:B76"/>
    <mergeCell ref="A69:A70"/>
    <mergeCell ref="B69:B70"/>
    <mergeCell ref="A71:A72"/>
    <mergeCell ref="B71:B72"/>
    <mergeCell ref="A73:A74"/>
    <mergeCell ref="B73:B74"/>
  </mergeCells>
  <dataValidations count="1">
    <dataValidation allowBlank="1" showInputMessage="1" showErrorMessage="1" imeMode="off" sqref="D6:R76"/>
  </dataValidations>
  <printOptions horizontalCentered="1"/>
  <pageMargins left="0.1968503937007874" right="0.1968503937007874" top="0.3937007874015748" bottom="0.5905511811023623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  <rowBreaks count="2" manualBreakCount="2">
    <brk id="34" max="17" man="1"/>
    <brk id="64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72" zoomScaleSheetLayoutView="72" zoomScalePageLayoutView="0" workbookViewId="0" topLeftCell="A1">
      <pane xSplit="3" ySplit="4" topLeftCell="D5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5" sqref="E5:Q26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20" s="6" customFormat="1" ht="21" customHeight="1">
      <c r="A2" s="329" t="s">
        <v>410</v>
      </c>
      <c r="B2" s="329"/>
      <c r="C2" s="35" t="s">
        <v>269</v>
      </c>
      <c r="D2" s="4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54" t="s">
        <v>13</v>
      </c>
      <c r="T2" s="80"/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7" t="s">
        <v>15</v>
      </c>
      <c r="R4" s="459"/>
    </row>
    <row r="5" spans="1:18" ht="20.25" customHeight="1">
      <c r="A5" s="469" t="s">
        <v>264</v>
      </c>
      <c r="B5" s="48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20.25" customHeight="1">
      <c r="A6" s="483"/>
      <c r="B6" s="48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6"/>
    </row>
    <row r="7" spans="1:20" ht="21" customHeight="1">
      <c r="A7" s="467" t="s">
        <v>178</v>
      </c>
      <c r="B7" s="468"/>
      <c r="C7" s="8" t="s">
        <v>0</v>
      </c>
      <c r="D7" s="18">
        <f aca="true" t="shared" si="0" ref="D7:Q8">SUM(D9,D11,D13,D15)</f>
        <v>67629</v>
      </c>
      <c r="E7" s="18">
        <f t="shared" si="0"/>
        <v>6528</v>
      </c>
      <c r="F7" s="18">
        <f t="shared" si="0"/>
        <v>7890</v>
      </c>
      <c r="G7" s="18">
        <f t="shared" si="0"/>
        <v>9469</v>
      </c>
      <c r="H7" s="18">
        <f t="shared" si="0"/>
        <v>2592</v>
      </c>
      <c r="I7" s="18">
        <f t="shared" si="0"/>
        <v>3061</v>
      </c>
      <c r="J7" s="18">
        <f t="shared" si="0"/>
        <v>2336</v>
      </c>
      <c r="K7" s="18">
        <f t="shared" si="0"/>
        <v>3083</v>
      </c>
      <c r="L7" s="18">
        <f t="shared" si="0"/>
        <v>3446</v>
      </c>
      <c r="M7" s="18">
        <f t="shared" si="0"/>
        <v>6090</v>
      </c>
      <c r="N7" s="18">
        <f t="shared" si="0"/>
        <v>3063</v>
      </c>
      <c r="O7" s="18">
        <f t="shared" si="0"/>
        <v>6875</v>
      </c>
      <c r="P7" s="18">
        <f t="shared" si="0"/>
        <v>7997</v>
      </c>
      <c r="Q7" s="18">
        <f t="shared" si="0"/>
        <v>5199</v>
      </c>
      <c r="R7" s="18">
        <f aca="true" t="shared" si="1" ref="R7:R26">SUM(E7:Q7)</f>
        <v>67629</v>
      </c>
      <c r="S7" s="9"/>
      <c r="T7" s="79">
        <f>D7-R7</f>
        <v>0</v>
      </c>
    </row>
    <row r="8" spans="1:20" ht="21" customHeight="1">
      <c r="A8" s="469"/>
      <c r="B8" s="468"/>
      <c r="C8" s="10" t="s">
        <v>14</v>
      </c>
      <c r="D8" s="23" t="s">
        <v>270</v>
      </c>
      <c r="E8" s="23">
        <f t="shared" si="0"/>
        <v>407</v>
      </c>
      <c r="F8" s="23">
        <f t="shared" si="0"/>
        <v>2715</v>
      </c>
      <c r="G8" s="23">
        <f t="shared" si="0"/>
        <v>4094</v>
      </c>
      <c r="H8" s="23">
        <f t="shared" si="0"/>
        <v>3875</v>
      </c>
      <c r="I8" s="23">
        <f t="shared" si="0"/>
        <v>2822</v>
      </c>
      <c r="J8" s="23">
        <f t="shared" si="0"/>
        <v>2162</v>
      </c>
      <c r="K8" s="23">
        <f t="shared" si="0"/>
        <v>3046</v>
      </c>
      <c r="L8" s="23">
        <f t="shared" si="0"/>
        <v>4241</v>
      </c>
      <c r="M8" s="23">
        <f t="shared" si="0"/>
        <v>5138</v>
      </c>
      <c r="N8" s="23">
        <f t="shared" si="0"/>
        <v>3060</v>
      </c>
      <c r="O8" s="23">
        <f t="shared" si="0"/>
        <v>5959</v>
      </c>
      <c r="P8" s="23">
        <f t="shared" si="0"/>
        <v>7176</v>
      </c>
      <c r="Q8" s="23">
        <f t="shared" si="0"/>
        <v>4121</v>
      </c>
      <c r="R8" s="23">
        <f t="shared" si="1"/>
        <v>48816</v>
      </c>
      <c r="S8" s="9"/>
      <c r="T8" s="79" t="e">
        <f aca="true" t="shared" si="2" ref="T8:T26">D8-R8</f>
        <v>#VALUE!</v>
      </c>
    </row>
    <row r="9" spans="1:20" ht="21" customHeight="1">
      <c r="A9" s="473"/>
      <c r="B9" s="466" t="s">
        <v>24</v>
      </c>
      <c r="C9" s="8" t="s">
        <v>0</v>
      </c>
      <c r="D9" s="69">
        <v>59444</v>
      </c>
      <c r="E9" s="69">
        <v>5066</v>
      </c>
      <c r="F9" s="69">
        <v>6276</v>
      </c>
      <c r="G9" s="69">
        <v>7847</v>
      </c>
      <c r="H9" s="69">
        <v>2314</v>
      </c>
      <c r="I9" s="69">
        <v>2761</v>
      </c>
      <c r="J9" s="69">
        <v>1854</v>
      </c>
      <c r="K9" s="69">
        <v>2711</v>
      </c>
      <c r="L9" s="69">
        <v>3076</v>
      </c>
      <c r="M9" s="69">
        <v>5578</v>
      </c>
      <c r="N9" s="69">
        <v>2834</v>
      </c>
      <c r="O9" s="69">
        <v>6550</v>
      </c>
      <c r="P9" s="69">
        <v>7580</v>
      </c>
      <c r="Q9" s="69">
        <v>4997</v>
      </c>
      <c r="R9" s="18">
        <f t="shared" si="1"/>
        <v>59444</v>
      </c>
      <c r="S9" s="9"/>
      <c r="T9" s="79">
        <f t="shared" si="2"/>
        <v>0</v>
      </c>
    </row>
    <row r="10" spans="1:20" ht="21" customHeight="1">
      <c r="A10" s="473"/>
      <c r="B10" s="466"/>
      <c r="C10" s="10" t="s">
        <v>14</v>
      </c>
      <c r="D10" s="70" t="s">
        <v>294</v>
      </c>
      <c r="E10" s="70">
        <v>407</v>
      </c>
      <c r="F10" s="70">
        <v>2291</v>
      </c>
      <c r="G10" s="70">
        <v>3797</v>
      </c>
      <c r="H10" s="70">
        <v>3666</v>
      </c>
      <c r="I10" s="70">
        <v>2363</v>
      </c>
      <c r="J10" s="70">
        <v>1907</v>
      </c>
      <c r="K10" s="70">
        <v>2408</v>
      </c>
      <c r="L10" s="70">
        <v>3852</v>
      </c>
      <c r="M10" s="70">
        <v>4793</v>
      </c>
      <c r="N10" s="70">
        <v>2794</v>
      </c>
      <c r="O10" s="70">
        <v>5625</v>
      </c>
      <c r="P10" s="70">
        <v>6702</v>
      </c>
      <c r="Q10" s="70">
        <v>3730</v>
      </c>
      <c r="R10" s="23">
        <f t="shared" si="1"/>
        <v>44335</v>
      </c>
      <c r="S10" s="9"/>
      <c r="T10" s="79" t="e">
        <f t="shared" si="2"/>
        <v>#VALUE!</v>
      </c>
    </row>
    <row r="11" spans="1:20" ht="21" customHeight="1">
      <c r="A11" s="475"/>
      <c r="B11" s="466" t="s">
        <v>179</v>
      </c>
      <c r="C11" s="8" t="s">
        <v>0</v>
      </c>
      <c r="D11" s="69">
        <v>628</v>
      </c>
      <c r="E11" s="69">
        <v>53</v>
      </c>
      <c r="F11" s="69">
        <v>53</v>
      </c>
      <c r="G11" s="69">
        <v>52</v>
      </c>
      <c r="H11" s="69">
        <v>53</v>
      </c>
      <c r="I11" s="69">
        <v>53</v>
      </c>
      <c r="J11" s="69">
        <v>52</v>
      </c>
      <c r="K11" s="69">
        <v>53</v>
      </c>
      <c r="L11" s="69">
        <v>52</v>
      </c>
      <c r="M11" s="69">
        <v>53</v>
      </c>
      <c r="N11" s="69">
        <v>53</v>
      </c>
      <c r="O11" s="69">
        <v>48</v>
      </c>
      <c r="P11" s="69">
        <v>53</v>
      </c>
      <c r="Q11" s="69">
        <v>0</v>
      </c>
      <c r="R11" s="18">
        <f t="shared" si="1"/>
        <v>628</v>
      </c>
      <c r="S11" s="9"/>
      <c r="T11" s="79">
        <f t="shared" si="2"/>
        <v>0</v>
      </c>
    </row>
    <row r="12" spans="1:20" ht="21" customHeight="1">
      <c r="A12" s="475"/>
      <c r="B12" s="466"/>
      <c r="C12" s="10" t="s">
        <v>14</v>
      </c>
      <c r="D12" s="70" t="s">
        <v>294</v>
      </c>
      <c r="E12" s="70"/>
      <c r="F12" s="70">
        <v>48</v>
      </c>
      <c r="G12" s="70">
        <v>51</v>
      </c>
      <c r="H12" s="70">
        <v>48</v>
      </c>
      <c r="I12" s="70">
        <v>48</v>
      </c>
      <c r="J12" s="70">
        <v>43</v>
      </c>
      <c r="K12" s="70">
        <v>47</v>
      </c>
      <c r="L12" s="70">
        <v>51</v>
      </c>
      <c r="M12" s="70">
        <v>46</v>
      </c>
      <c r="N12" s="70">
        <v>48</v>
      </c>
      <c r="O12" s="70">
        <v>41</v>
      </c>
      <c r="P12" s="70">
        <v>38</v>
      </c>
      <c r="Q12" s="70">
        <v>45</v>
      </c>
      <c r="R12" s="23">
        <f t="shared" si="1"/>
        <v>554</v>
      </c>
      <c r="S12" s="9"/>
      <c r="T12" s="79" t="e">
        <f t="shared" si="2"/>
        <v>#VALUE!</v>
      </c>
    </row>
    <row r="13" spans="1:20" ht="21" customHeight="1">
      <c r="A13" s="475"/>
      <c r="B13" s="466" t="s">
        <v>34</v>
      </c>
      <c r="C13" s="8" t="s">
        <v>0</v>
      </c>
      <c r="D13" s="69">
        <v>7518</v>
      </c>
      <c r="E13" s="69">
        <v>1399</v>
      </c>
      <c r="F13" s="69">
        <v>1551</v>
      </c>
      <c r="G13" s="69">
        <v>1551</v>
      </c>
      <c r="H13" s="69">
        <v>225</v>
      </c>
      <c r="I13" s="69">
        <v>247</v>
      </c>
      <c r="J13" s="69">
        <v>430</v>
      </c>
      <c r="K13" s="69">
        <v>319</v>
      </c>
      <c r="L13" s="69">
        <v>318</v>
      </c>
      <c r="M13" s="69">
        <v>459</v>
      </c>
      <c r="N13" s="69">
        <v>176</v>
      </c>
      <c r="O13" s="69">
        <v>277</v>
      </c>
      <c r="P13" s="69">
        <v>364</v>
      </c>
      <c r="Q13" s="69">
        <v>202</v>
      </c>
      <c r="R13" s="18">
        <f t="shared" si="1"/>
        <v>7518</v>
      </c>
      <c r="S13" s="9"/>
      <c r="T13" s="79">
        <f t="shared" si="2"/>
        <v>0</v>
      </c>
    </row>
    <row r="14" spans="1:20" ht="21" customHeight="1">
      <c r="A14" s="475"/>
      <c r="B14" s="466"/>
      <c r="C14" s="10" t="s">
        <v>14</v>
      </c>
      <c r="D14" s="70" t="s">
        <v>294</v>
      </c>
      <c r="E14" s="70"/>
      <c r="F14" s="70">
        <v>376</v>
      </c>
      <c r="G14" s="70">
        <v>246</v>
      </c>
      <c r="H14" s="70">
        <v>161</v>
      </c>
      <c r="I14" s="70">
        <v>411</v>
      </c>
      <c r="J14" s="70">
        <v>212</v>
      </c>
      <c r="K14" s="70">
        <v>591</v>
      </c>
      <c r="L14" s="70">
        <v>338</v>
      </c>
      <c r="M14" s="70">
        <v>299</v>
      </c>
      <c r="N14" s="70">
        <v>218</v>
      </c>
      <c r="O14" s="70">
        <v>293</v>
      </c>
      <c r="P14" s="70">
        <v>436</v>
      </c>
      <c r="Q14" s="70">
        <v>346</v>
      </c>
      <c r="R14" s="23">
        <f t="shared" si="1"/>
        <v>3927</v>
      </c>
      <c r="S14" s="9"/>
      <c r="T14" s="79" t="e">
        <f t="shared" si="2"/>
        <v>#VALUE!</v>
      </c>
    </row>
    <row r="15" spans="1:20" ht="21" customHeight="1">
      <c r="A15" s="473"/>
      <c r="B15" s="466" t="s">
        <v>105</v>
      </c>
      <c r="C15" s="8" t="s">
        <v>0</v>
      </c>
      <c r="D15" s="69">
        <v>39</v>
      </c>
      <c r="E15" s="69">
        <v>10</v>
      </c>
      <c r="F15" s="69">
        <v>10</v>
      </c>
      <c r="G15" s="69">
        <v>19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18">
        <f t="shared" si="1"/>
        <v>39</v>
      </c>
      <c r="S15" s="9"/>
      <c r="T15" s="79">
        <f t="shared" si="2"/>
        <v>0</v>
      </c>
    </row>
    <row r="16" spans="1:20" ht="21" customHeight="1">
      <c r="A16" s="464"/>
      <c r="B16" s="466"/>
      <c r="C16" s="10" t="s">
        <v>14</v>
      </c>
      <c r="D16" s="70" t="s">
        <v>294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3">
        <f t="shared" si="1"/>
        <v>0</v>
      </c>
      <c r="S16" s="9"/>
      <c r="T16" s="79" t="e">
        <f t="shared" si="2"/>
        <v>#VALUE!</v>
      </c>
    </row>
    <row r="17" spans="1:20" ht="21" customHeight="1">
      <c r="A17" s="467" t="s">
        <v>180</v>
      </c>
      <c r="B17" s="468"/>
      <c r="C17" s="8" t="s">
        <v>0</v>
      </c>
      <c r="D17" s="18">
        <f aca="true" t="shared" si="3" ref="D17:Q18">SUM(D19,D21,D23)</f>
        <v>422181</v>
      </c>
      <c r="E17" s="18">
        <f t="shared" si="3"/>
        <v>44370</v>
      </c>
      <c r="F17" s="18">
        <f t="shared" si="3"/>
        <v>53324</v>
      </c>
      <c r="G17" s="18">
        <f t="shared" si="3"/>
        <v>63544</v>
      </c>
      <c r="H17" s="18">
        <f t="shared" si="3"/>
        <v>20420</v>
      </c>
      <c r="I17" s="18">
        <f t="shared" si="3"/>
        <v>20364</v>
      </c>
      <c r="J17" s="18">
        <f t="shared" si="3"/>
        <v>18324</v>
      </c>
      <c r="K17" s="18">
        <f t="shared" si="3"/>
        <v>21017</v>
      </c>
      <c r="L17" s="18">
        <f t="shared" si="3"/>
        <v>24074</v>
      </c>
      <c r="M17" s="18">
        <f t="shared" si="3"/>
        <v>33703</v>
      </c>
      <c r="N17" s="18">
        <f t="shared" si="3"/>
        <v>23233</v>
      </c>
      <c r="O17" s="18">
        <f t="shared" si="3"/>
        <v>30699</v>
      </c>
      <c r="P17" s="18">
        <f t="shared" si="3"/>
        <v>43761</v>
      </c>
      <c r="Q17" s="18">
        <f t="shared" si="3"/>
        <v>25348</v>
      </c>
      <c r="R17" s="18">
        <f t="shared" si="1"/>
        <v>422181</v>
      </c>
      <c r="S17" s="9"/>
      <c r="T17" s="79">
        <f t="shared" si="2"/>
        <v>0</v>
      </c>
    </row>
    <row r="18" spans="1:20" ht="21" customHeight="1">
      <c r="A18" s="469"/>
      <c r="B18" s="468"/>
      <c r="C18" s="10" t="s">
        <v>14</v>
      </c>
      <c r="D18" s="23" t="s">
        <v>270</v>
      </c>
      <c r="E18" s="23">
        <f t="shared" si="3"/>
        <v>3602</v>
      </c>
      <c r="F18" s="23">
        <f t="shared" si="3"/>
        <v>11900</v>
      </c>
      <c r="G18" s="23">
        <f t="shared" si="3"/>
        <v>18136</v>
      </c>
      <c r="H18" s="23">
        <f t="shared" si="3"/>
        <v>24931</v>
      </c>
      <c r="I18" s="23">
        <f t="shared" si="3"/>
        <v>21829</v>
      </c>
      <c r="J18" s="23">
        <f t="shared" si="3"/>
        <v>17987</v>
      </c>
      <c r="K18" s="23">
        <f t="shared" si="3"/>
        <v>28831</v>
      </c>
      <c r="L18" s="23">
        <f t="shared" si="3"/>
        <v>29004</v>
      </c>
      <c r="M18" s="23">
        <f t="shared" si="3"/>
        <v>38919</v>
      </c>
      <c r="N18" s="23">
        <f t="shared" si="3"/>
        <v>22398</v>
      </c>
      <c r="O18" s="23">
        <f t="shared" si="3"/>
        <v>33484</v>
      </c>
      <c r="P18" s="23">
        <f t="shared" si="3"/>
        <v>42135</v>
      </c>
      <c r="Q18" s="23">
        <f t="shared" si="3"/>
        <v>30541</v>
      </c>
      <c r="R18" s="23">
        <f t="shared" si="1"/>
        <v>323697</v>
      </c>
      <c r="S18" s="9"/>
      <c r="T18" s="79" t="e">
        <f t="shared" si="2"/>
        <v>#VALUE!</v>
      </c>
    </row>
    <row r="19" spans="1:20" ht="21" customHeight="1">
      <c r="A19" s="473"/>
      <c r="B19" s="466" t="s">
        <v>24</v>
      </c>
      <c r="C19" s="8" t="s">
        <v>0</v>
      </c>
      <c r="D19" s="69">
        <v>404914</v>
      </c>
      <c r="E19" s="69">
        <v>39764</v>
      </c>
      <c r="F19" s="69">
        <v>48717</v>
      </c>
      <c r="G19" s="69">
        <v>58870</v>
      </c>
      <c r="H19" s="69">
        <v>20308</v>
      </c>
      <c r="I19" s="69">
        <v>20255</v>
      </c>
      <c r="J19" s="69">
        <v>18103</v>
      </c>
      <c r="K19" s="69">
        <v>20817</v>
      </c>
      <c r="L19" s="69">
        <v>23643</v>
      </c>
      <c r="M19" s="69">
        <v>33095</v>
      </c>
      <c r="N19" s="69">
        <v>23062</v>
      </c>
      <c r="O19" s="69">
        <v>30178</v>
      </c>
      <c r="P19" s="69">
        <v>43048</v>
      </c>
      <c r="Q19" s="69">
        <v>25054</v>
      </c>
      <c r="R19" s="18">
        <f t="shared" si="1"/>
        <v>404914</v>
      </c>
      <c r="S19" s="9"/>
      <c r="T19" s="79">
        <f t="shared" si="2"/>
        <v>0</v>
      </c>
    </row>
    <row r="20" spans="1:20" ht="21" customHeight="1">
      <c r="A20" s="473"/>
      <c r="B20" s="466"/>
      <c r="C20" s="10" t="s">
        <v>14</v>
      </c>
      <c r="D20" s="70" t="s">
        <v>294</v>
      </c>
      <c r="E20" s="70">
        <v>3602</v>
      </c>
      <c r="F20" s="70">
        <v>11823</v>
      </c>
      <c r="G20" s="70">
        <v>17932</v>
      </c>
      <c r="H20" s="70">
        <v>24626</v>
      </c>
      <c r="I20" s="70">
        <v>21744</v>
      </c>
      <c r="J20" s="70">
        <v>17862</v>
      </c>
      <c r="K20" s="70">
        <v>28604</v>
      </c>
      <c r="L20" s="70">
        <v>28485</v>
      </c>
      <c r="M20" s="70">
        <v>37780</v>
      </c>
      <c r="N20" s="70">
        <v>22199</v>
      </c>
      <c r="O20" s="70">
        <v>33227</v>
      </c>
      <c r="P20" s="70">
        <v>41226</v>
      </c>
      <c r="Q20" s="70">
        <v>29875</v>
      </c>
      <c r="R20" s="23">
        <f t="shared" si="1"/>
        <v>318985</v>
      </c>
      <c r="S20" s="9"/>
      <c r="T20" s="79" t="e">
        <f t="shared" si="2"/>
        <v>#VALUE!</v>
      </c>
    </row>
    <row r="21" spans="1:20" ht="21" customHeight="1">
      <c r="A21" s="473"/>
      <c r="B21" s="466" t="s">
        <v>34</v>
      </c>
      <c r="C21" s="8" t="s">
        <v>0</v>
      </c>
      <c r="D21" s="69">
        <v>17059</v>
      </c>
      <c r="E21" s="69">
        <v>4537</v>
      </c>
      <c r="F21" s="69">
        <v>4538</v>
      </c>
      <c r="G21" s="69">
        <v>4604</v>
      </c>
      <c r="H21" s="69">
        <v>112</v>
      </c>
      <c r="I21" s="69">
        <v>109</v>
      </c>
      <c r="J21" s="69">
        <v>221</v>
      </c>
      <c r="K21" s="69">
        <v>200</v>
      </c>
      <c r="L21" s="69">
        <v>431</v>
      </c>
      <c r="M21" s="69">
        <v>608</v>
      </c>
      <c r="N21" s="69">
        <v>171</v>
      </c>
      <c r="O21" s="69">
        <v>521</v>
      </c>
      <c r="P21" s="69">
        <v>713</v>
      </c>
      <c r="Q21" s="69">
        <v>294</v>
      </c>
      <c r="R21" s="18">
        <f t="shared" si="1"/>
        <v>17059</v>
      </c>
      <c r="S21" s="9"/>
      <c r="T21" s="79">
        <f t="shared" si="2"/>
        <v>0</v>
      </c>
    </row>
    <row r="22" spans="1:20" ht="21" customHeight="1">
      <c r="A22" s="473"/>
      <c r="B22" s="466"/>
      <c r="C22" s="10" t="s">
        <v>14</v>
      </c>
      <c r="D22" s="70" t="s">
        <v>294</v>
      </c>
      <c r="E22" s="70"/>
      <c r="F22" s="70">
        <v>77</v>
      </c>
      <c r="G22" s="70">
        <v>204</v>
      </c>
      <c r="H22" s="70">
        <v>305</v>
      </c>
      <c r="I22" s="70">
        <v>85</v>
      </c>
      <c r="J22" s="70">
        <v>125</v>
      </c>
      <c r="K22" s="70">
        <v>227</v>
      </c>
      <c r="L22" s="70">
        <v>519</v>
      </c>
      <c r="M22" s="70">
        <v>1139</v>
      </c>
      <c r="N22" s="70">
        <v>199</v>
      </c>
      <c r="O22" s="70">
        <v>257</v>
      </c>
      <c r="P22" s="70">
        <v>909</v>
      </c>
      <c r="Q22" s="70">
        <v>666</v>
      </c>
      <c r="R22" s="23">
        <f t="shared" si="1"/>
        <v>4712</v>
      </c>
      <c r="S22" s="9"/>
      <c r="T22" s="79" t="e">
        <f t="shared" si="2"/>
        <v>#VALUE!</v>
      </c>
    </row>
    <row r="23" spans="1:20" ht="21" customHeight="1">
      <c r="A23" s="475"/>
      <c r="B23" s="466" t="s">
        <v>105</v>
      </c>
      <c r="C23" s="8" t="s">
        <v>0</v>
      </c>
      <c r="D23" s="69">
        <v>208</v>
      </c>
      <c r="E23" s="69">
        <v>69</v>
      </c>
      <c r="F23" s="69">
        <v>69</v>
      </c>
      <c r="G23" s="69">
        <v>70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18">
        <f t="shared" si="1"/>
        <v>208</v>
      </c>
      <c r="S23" s="9"/>
      <c r="T23" s="79">
        <f t="shared" si="2"/>
        <v>0</v>
      </c>
    </row>
    <row r="24" spans="1:20" ht="21" customHeight="1">
      <c r="A24" s="472"/>
      <c r="B24" s="466"/>
      <c r="C24" s="10" t="s">
        <v>14</v>
      </c>
      <c r="D24" s="70" t="s">
        <v>294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23">
        <f t="shared" si="1"/>
        <v>0</v>
      </c>
      <c r="S24" s="9"/>
      <c r="T24" s="79" t="e">
        <f t="shared" si="2"/>
        <v>#VALUE!</v>
      </c>
    </row>
    <row r="25" spans="1:20" ht="21" customHeight="1">
      <c r="A25" s="454" t="s">
        <v>28</v>
      </c>
      <c r="B25" s="455"/>
      <c r="C25" s="8" t="s">
        <v>0</v>
      </c>
      <c r="D25" s="18">
        <f aca="true" t="shared" si="4" ref="D25:Q26">SUM(D7,D17)</f>
        <v>489810</v>
      </c>
      <c r="E25" s="18">
        <f t="shared" si="4"/>
        <v>50898</v>
      </c>
      <c r="F25" s="18">
        <f t="shared" si="4"/>
        <v>61214</v>
      </c>
      <c r="G25" s="18">
        <f t="shared" si="4"/>
        <v>73013</v>
      </c>
      <c r="H25" s="18">
        <f t="shared" si="4"/>
        <v>23012</v>
      </c>
      <c r="I25" s="18">
        <f t="shared" si="4"/>
        <v>23425</v>
      </c>
      <c r="J25" s="18">
        <f t="shared" si="4"/>
        <v>20660</v>
      </c>
      <c r="K25" s="18">
        <f t="shared" si="4"/>
        <v>24100</v>
      </c>
      <c r="L25" s="18">
        <f t="shared" si="4"/>
        <v>27520</v>
      </c>
      <c r="M25" s="18">
        <f t="shared" si="4"/>
        <v>39793</v>
      </c>
      <c r="N25" s="18">
        <f t="shared" si="4"/>
        <v>26296</v>
      </c>
      <c r="O25" s="18">
        <f t="shared" si="4"/>
        <v>37574</v>
      </c>
      <c r="P25" s="18">
        <f t="shared" si="4"/>
        <v>51758</v>
      </c>
      <c r="Q25" s="18">
        <f t="shared" si="4"/>
        <v>30547</v>
      </c>
      <c r="R25" s="18">
        <f t="shared" si="1"/>
        <v>489810</v>
      </c>
      <c r="S25" s="9"/>
      <c r="T25" s="79">
        <f t="shared" si="2"/>
        <v>0</v>
      </c>
    </row>
    <row r="26" spans="1:20" ht="21" customHeight="1">
      <c r="A26" s="456"/>
      <c r="B26" s="457"/>
      <c r="C26" s="12" t="s">
        <v>14</v>
      </c>
      <c r="D26" s="25" t="s">
        <v>270</v>
      </c>
      <c r="E26" s="25">
        <f t="shared" si="4"/>
        <v>4009</v>
      </c>
      <c r="F26" s="25">
        <f t="shared" si="4"/>
        <v>14615</v>
      </c>
      <c r="G26" s="25">
        <f t="shared" si="4"/>
        <v>22230</v>
      </c>
      <c r="H26" s="25">
        <f t="shared" si="4"/>
        <v>28806</v>
      </c>
      <c r="I26" s="25">
        <f t="shared" si="4"/>
        <v>24651</v>
      </c>
      <c r="J26" s="25">
        <f t="shared" si="4"/>
        <v>20149</v>
      </c>
      <c r="K26" s="25">
        <f t="shared" si="4"/>
        <v>31877</v>
      </c>
      <c r="L26" s="25">
        <f t="shared" si="4"/>
        <v>33245</v>
      </c>
      <c r="M26" s="25">
        <f t="shared" si="4"/>
        <v>44057</v>
      </c>
      <c r="N26" s="25">
        <f t="shared" si="4"/>
        <v>25458</v>
      </c>
      <c r="O26" s="25">
        <f t="shared" si="4"/>
        <v>39443</v>
      </c>
      <c r="P26" s="25">
        <f t="shared" si="4"/>
        <v>49311</v>
      </c>
      <c r="Q26" s="25">
        <f t="shared" si="4"/>
        <v>34662</v>
      </c>
      <c r="R26" s="25">
        <f t="shared" si="1"/>
        <v>372513</v>
      </c>
      <c r="S26" s="9"/>
      <c r="T26" s="79" t="e">
        <f t="shared" si="2"/>
        <v>#VALUE!</v>
      </c>
    </row>
    <row r="27" spans="1:18" ht="13.5">
      <c r="A27" s="306" t="s">
        <v>16</v>
      </c>
      <c r="B27" s="307"/>
      <c r="C27" s="312" t="s">
        <v>406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4"/>
    </row>
    <row r="28" spans="1:18" ht="13.5">
      <c r="A28" s="308"/>
      <c r="B28" s="309"/>
      <c r="C28" s="315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7"/>
    </row>
    <row r="29" spans="1:18" ht="13.5">
      <c r="A29" s="308"/>
      <c r="B29" s="309"/>
      <c r="C29" s="315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7"/>
    </row>
    <row r="30" spans="1:18" ht="13.5">
      <c r="A30" s="308"/>
      <c r="B30" s="309"/>
      <c r="C30" s="315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7"/>
    </row>
    <row r="31" spans="1:18" ht="13.5">
      <c r="A31" s="308"/>
      <c r="B31" s="309"/>
      <c r="C31" s="318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20"/>
    </row>
    <row r="32" spans="1:18" ht="13.5">
      <c r="A32" s="308"/>
      <c r="B32" s="309"/>
      <c r="C32" s="321" t="s">
        <v>407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</row>
    <row r="33" spans="1:18" ht="13.5">
      <c r="A33" s="308"/>
      <c r="B33" s="309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</row>
    <row r="34" spans="1:18" ht="13.5">
      <c r="A34" s="308"/>
      <c r="B34" s="309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</row>
    <row r="35" spans="1:18" ht="13.5">
      <c r="A35" s="308"/>
      <c r="B35" s="309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</row>
    <row r="36" spans="1:18" ht="13.5">
      <c r="A36" s="310"/>
      <c r="B36" s="31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</row>
  </sheetData>
  <sheetProtection/>
  <mergeCells count="31">
    <mergeCell ref="B11:B12"/>
    <mergeCell ref="A23:A24"/>
    <mergeCell ref="A19:A20"/>
    <mergeCell ref="A9:A10"/>
    <mergeCell ref="C27:R31"/>
    <mergeCell ref="B23:B24"/>
    <mergeCell ref="A25:B26"/>
    <mergeCell ref="A21:A22"/>
    <mergeCell ref="B21:B22"/>
    <mergeCell ref="B9:B10"/>
    <mergeCell ref="A11:A12"/>
    <mergeCell ref="E3:G3"/>
    <mergeCell ref="C32:R36"/>
    <mergeCell ref="A13:A14"/>
    <mergeCell ref="B13:B14"/>
    <mergeCell ref="A15:A16"/>
    <mergeCell ref="B15:B16"/>
    <mergeCell ref="H3:J3"/>
    <mergeCell ref="K3:M3"/>
    <mergeCell ref="A27:B36"/>
    <mergeCell ref="B19:B20"/>
    <mergeCell ref="N3:Q3"/>
    <mergeCell ref="A17:B18"/>
    <mergeCell ref="A5:B6"/>
    <mergeCell ref="A7:B8"/>
    <mergeCell ref="R3:R4"/>
    <mergeCell ref="A1:R1"/>
    <mergeCell ref="A3:B4"/>
    <mergeCell ref="C3:C4"/>
    <mergeCell ref="D3:D4"/>
    <mergeCell ref="A2:B2"/>
  </mergeCells>
  <dataValidations count="1">
    <dataValidation allowBlank="1" showInputMessage="1" showErrorMessage="1" imeMode="off" sqref="D6:R26"/>
  </dataValidations>
  <printOptions horizontalCentered="1"/>
  <pageMargins left="0.1968503937007874" right="0.1968503937007874" top="0.5905511811023623" bottom="0.3937007874015748" header="0" footer="0"/>
  <pageSetup fitToHeight="17" horizontalDpi="600" verticalDpi="600" orientation="landscape" paperSize="9" scale="80" r:id="rId1"/>
  <headerFooter>
    <oddFooter>&amp;R&amp;"HG丸ｺﾞｼｯｸM-PRO,標準"&amp;A
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3" zoomScaleSheetLayoutView="73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19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329" t="s">
        <v>410</v>
      </c>
      <c r="B2" s="329"/>
      <c r="C2" s="42" t="s">
        <v>269</v>
      </c>
      <c r="D2" s="21"/>
      <c r="E2" s="21"/>
      <c r="F2" s="21"/>
      <c r="G2" s="21"/>
      <c r="H2" s="21"/>
      <c r="I2" s="21"/>
      <c r="J2" s="21"/>
      <c r="K2" s="21"/>
      <c r="L2" s="21"/>
      <c r="M2" s="21"/>
      <c r="R2" s="5" t="s">
        <v>13</v>
      </c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8" ht="20.25" customHeight="1">
      <c r="A6" s="469" t="s">
        <v>251</v>
      </c>
      <c r="B6" s="48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25" customHeight="1">
      <c r="A7" s="483"/>
      <c r="B7" s="48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</row>
    <row r="8" spans="1:20" ht="21" customHeight="1">
      <c r="A8" s="467" t="s">
        <v>147</v>
      </c>
      <c r="B8" s="468"/>
      <c r="C8" s="8" t="s">
        <v>0</v>
      </c>
      <c r="D8" s="18">
        <f>SUM(D10,D12)</f>
        <v>156</v>
      </c>
      <c r="E8" s="18">
        <f aca="true" t="shared" si="0" ref="E8:Q9">SUM(E10,E12)</f>
        <v>0</v>
      </c>
      <c r="F8" s="18">
        <f t="shared" si="0"/>
        <v>0</v>
      </c>
      <c r="G8" s="18">
        <f t="shared" si="0"/>
        <v>13</v>
      </c>
      <c r="H8" s="18">
        <f t="shared" si="0"/>
        <v>7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16</v>
      </c>
      <c r="M8" s="18">
        <f t="shared" si="0"/>
        <v>99</v>
      </c>
      <c r="N8" s="18">
        <f t="shared" si="0"/>
        <v>5</v>
      </c>
      <c r="O8" s="18">
        <f t="shared" si="0"/>
        <v>16</v>
      </c>
      <c r="P8" s="18">
        <f t="shared" si="0"/>
        <v>0</v>
      </c>
      <c r="Q8" s="18">
        <f t="shared" si="0"/>
        <v>0</v>
      </c>
      <c r="R8" s="18">
        <f aca="true" t="shared" si="1" ref="R8:R19">SUM(E8:Q8)</f>
        <v>156</v>
      </c>
      <c r="S8" s="9"/>
      <c r="T8" s="79">
        <f>D8-R8</f>
        <v>0</v>
      </c>
    </row>
    <row r="9" spans="1:20" ht="21" customHeight="1">
      <c r="A9" s="469"/>
      <c r="B9" s="468"/>
      <c r="C9" s="10" t="s">
        <v>14</v>
      </c>
      <c r="D9" s="23" t="s">
        <v>270</v>
      </c>
      <c r="E9" s="23">
        <f t="shared" si="0"/>
        <v>0</v>
      </c>
      <c r="F9" s="23">
        <f t="shared" si="0"/>
        <v>0</v>
      </c>
      <c r="G9" s="23">
        <f t="shared" si="0"/>
        <v>5</v>
      </c>
      <c r="H9" s="23">
        <f t="shared" si="0"/>
        <v>0</v>
      </c>
      <c r="I9" s="23">
        <f t="shared" si="0"/>
        <v>3</v>
      </c>
      <c r="J9" s="23">
        <f t="shared" si="0"/>
        <v>0</v>
      </c>
      <c r="K9" s="23">
        <f t="shared" si="0"/>
        <v>2</v>
      </c>
      <c r="L9" s="23">
        <f t="shared" si="0"/>
        <v>7</v>
      </c>
      <c r="M9" s="23">
        <f t="shared" si="0"/>
        <v>0</v>
      </c>
      <c r="N9" s="23">
        <f t="shared" si="0"/>
        <v>2</v>
      </c>
      <c r="O9" s="23">
        <f t="shared" si="0"/>
        <v>28</v>
      </c>
      <c r="P9" s="23">
        <f t="shared" si="0"/>
        <v>2</v>
      </c>
      <c r="Q9" s="23">
        <f t="shared" si="0"/>
        <v>52</v>
      </c>
      <c r="R9" s="23">
        <f t="shared" si="1"/>
        <v>101</v>
      </c>
      <c r="S9" s="9"/>
      <c r="T9" s="79" t="e">
        <f aca="true" t="shared" si="2" ref="T9:T19">D9-R9</f>
        <v>#VALUE!</v>
      </c>
    </row>
    <row r="10" spans="1:20" ht="21" customHeight="1">
      <c r="A10" s="492"/>
      <c r="B10" s="491" t="s">
        <v>24</v>
      </c>
      <c r="C10" s="8" t="s">
        <v>0</v>
      </c>
      <c r="D10" s="69">
        <v>92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92</v>
      </c>
      <c r="N10" s="69">
        <v>0</v>
      </c>
      <c r="O10" s="69">
        <v>0</v>
      </c>
      <c r="P10" s="69">
        <v>0</v>
      </c>
      <c r="Q10" s="69">
        <v>0</v>
      </c>
      <c r="R10" s="18">
        <f t="shared" si="1"/>
        <v>92</v>
      </c>
      <c r="S10" s="9"/>
      <c r="T10" s="79">
        <f t="shared" si="2"/>
        <v>0</v>
      </c>
    </row>
    <row r="11" spans="1:20" ht="21" customHeight="1">
      <c r="A11" s="492"/>
      <c r="B11" s="491"/>
      <c r="C11" s="10" t="s">
        <v>14</v>
      </c>
      <c r="D11" s="70" t="s">
        <v>294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>
        <v>28</v>
      </c>
      <c r="P11" s="70"/>
      <c r="Q11" s="70">
        <v>48</v>
      </c>
      <c r="R11" s="23">
        <f t="shared" si="1"/>
        <v>76</v>
      </c>
      <c r="S11" s="9"/>
      <c r="T11" s="79" t="e">
        <f t="shared" si="2"/>
        <v>#VALUE!</v>
      </c>
    </row>
    <row r="12" spans="1:20" ht="21" customHeight="1">
      <c r="A12" s="493"/>
      <c r="B12" s="491" t="s">
        <v>79</v>
      </c>
      <c r="C12" s="8" t="s">
        <v>0</v>
      </c>
      <c r="D12" s="69">
        <v>64</v>
      </c>
      <c r="E12" s="69">
        <v>0</v>
      </c>
      <c r="F12" s="69">
        <v>0</v>
      </c>
      <c r="G12" s="69">
        <v>13</v>
      </c>
      <c r="H12" s="69">
        <v>7</v>
      </c>
      <c r="I12" s="69">
        <v>0</v>
      </c>
      <c r="J12" s="69">
        <v>0</v>
      </c>
      <c r="K12" s="69">
        <v>0</v>
      </c>
      <c r="L12" s="69">
        <v>16</v>
      </c>
      <c r="M12" s="69">
        <v>7</v>
      </c>
      <c r="N12" s="69">
        <v>5</v>
      </c>
      <c r="O12" s="69">
        <v>16</v>
      </c>
      <c r="P12" s="69">
        <v>0</v>
      </c>
      <c r="Q12" s="69">
        <v>0</v>
      </c>
      <c r="R12" s="18">
        <f t="shared" si="1"/>
        <v>64</v>
      </c>
      <c r="S12" s="9"/>
      <c r="T12" s="79">
        <f t="shared" si="2"/>
        <v>0</v>
      </c>
    </row>
    <row r="13" spans="1:20" ht="21" customHeight="1">
      <c r="A13" s="494"/>
      <c r="B13" s="491"/>
      <c r="C13" s="10" t="s">
        <v>14</v>
      </c>
      <c r="D13" s="70" t="s">
        <v>294</v>
      </c>
      <c r="E13" s="70"/>
      <c r="F13" s="70"/>
      <c r="G13" s="70">
        <v>5</v>
      </c>
      <c r="H13" s="70"/>
      <c r="I13" s="70">
        <v>3</v>
      </c>
      <c r="J13" s="70"/>
      <c r="K13" s="70">
        <v>2</v>
      </c>
      <c r="L13" s="70">
        <v>7</v>
      </c>
      <c r="M13" s="70"/>
      <c r="N13" s="70">
        <v>2</v>
      </c>
      <c r="O13" s="70"/>
      <c r="P13" s="70">
        <v>2</v>
      </c>
      <c r="Q13" s="70">
        <v>4</v>
      </c>
      <c r="R13" s="23">
        <f t="shared" si="1"/>
        <v>25</v>
      </c>
      <c r="S13" s="9"/>
      <c r="T13" s="79" t="e">
        <f t="shared" si="2"/>
        <v>#VALUE!</v>
      </c>
    </row>
    <row r="14" spans="1:20" ht="21" customHeight="1">
      <c r="A14" s="467" t="s">
        <v>279</v>
      </c>
      <c r="B14" s="468"/>
      <c r="C14" s="8" t="s">
        <v>0</v>
      </c>
      <c r="D14" s="18">
        <f>SUM(D16)</f>
        <v>28742</v>
      </c>
      <c r="E14" s="18">
        <f aca="true" t="shared" si="3" ref="E14:Q14">SUM(E16)</f>
        <v>0</v>
      </c>
      <c r="F14" s="18">
        <f t="shared" si="3"/>
        <v>1261</v>
      </c>
      <c r="G14" s="18">
        <f t="shared" si="3"/>
        <v>1695</v>
      </c>
      <c r="H14" s="18">
        <f t="shared" si="3"/>
        <v>4125</v>
      </c>
      <c r="I14" s="18">
        <f t="shared" si="3"/>
        <v>1980</v>
      </c>
      <c r="J14" s="18">
        <f t="shared" si="3"/>
        <v>2835</v>
      </c>
      <c r="K14" s="18">
        <f t="shared" si="3"/>
        <v>2726</v>
      </c>
      <c r="L14" s="18">
        <f t="shared" si="3"/>
        <v>2087</v>
      </c>
      <c r="M14" s="18">
        <f t="shared" si="3"/>
        <v>2182</v>
      </c>
      <c r="N14" s="18">
        <f t="shared" si="3"/>
        <v>1455</v>
      </c>
      <c r="O14" s="18">
        <f t="shared" si="3"/>
        <v>1817</v>
      </c>
      <c r="P14" s="18">
        <f t="shared" si="3"/>
        <v>2471</v>
      </c>
      <c r="Q14" s="18">
        <f t="shared" si="3"/>
        <v>4108</v>
      </c>
      <c r="R14" s="18">
        <f>SUM(E14:Q14)</f>
        <v>28742</v>
      </c>
      <c r="S14" s="9"/>
      <c r="T14" s="79">
        <f t="shared" si="2"/>
        <v>0</v>
      </c>
    </row>
    <row r="15" spans="1:20" ht="21" customHeight="1">
      <c r="A15" s="469"/>
      <c r="B15" s="468"/>
      <c r="C15" s="10" t="s">
        <v>14</v>
      </c>
      <c r="D15" s="23" t="s">
        <v>270</v>
      </c>
      <c r="E15" s="23">
        <f>SUM(E17)</f>
        <v>0</v>
      </c>
      <c r="F15" s="23">
        <f aca="true" t="shared" si="4" ref="F15:Q15">SUM(F17)</f>
        <v>860</v>
      </c>
      <c r="G15" s="23">
        <f t="shared" si="4"/>
        <v>1998</v>
      </c>
      <c r="H15" s="23">
        <f t="shared" si="4"/>
        <v>2770</v>
      </c>
      <c r="I15" s="23">
        <f t="shared" si="4"/>
        <v>2955</v>
      </c>
      <c r="J15" s="23">
        <f t="shared" si="4"/>
        <v>1137</v>
      </c>
      <c r="K15" s="23">
        <f t="shared" si="4"/>
        <v>1481</v>
      </c>
      <c r="L15" s="23">
        <f t="shared" si="4"/>
        <v>410</v>
      </c>
      <c r="M15" s="23">
        <f t="shared" si="4"/>
        <v>2771</v>
      </c>
      <c r="N15" s="23">
        <f t="shared" si="4"/>
        <v>2987</v>
      </c>
      <c r="O15" s="23">
        <f t="shared" si="4"/>
        <v>2446</v>
      </c>
      <c r="P15" s="23">
        <f t="shared" si="4"/>
        <v>3313</v>
      </c>
      <c r="Q15" s="23">
        <f t="shared" si="4"/>
        <v>5066</v>
      </c>
      <c r="R15" s="23">
        <f>SUM(E15:Q15)</f>
        <v>28194</v>
      </c>
      <c r="S15" s="9"/>
      <c r="T15" s="79" t="e">
        <f t="shared" si="2"/>
        <v>#VALUE!</v>
      </c>
    </row>
    <row r="16" spans="1:20" ht="21" customHeight="1">
      <c r="A16" s="489"/>
      <c r="B16" s="491" t="s">
        <v>24</v>
      </c>
      <c r="C16" s="8" t="s">
        <v>0</v>
      </c>
      <c r="D16" s="69">
        <v>28742</v>
      </c>
      <c r="E16" s="69">
        <v>0</v>
      </c>
      <c r="F16" s="69">
        <v>1261</v>
      </c>
      <c r="G16" s="69">
        <v>1695</v>
      </c>
      <c r="H16" s="69">
        <v>4125</v>
      </c>
      <c r="I16" s="69">
        <v>1980</v>
      </c>
      <c r="J16" s="69">
        <v>2835</v>
      </c>
      <c r="K16" s="69">
        <v>2726</v>
      </c>
      <c r="L16" s="69">
        <v>2087</v>
      </c>
      <c r="M16" s="69">
        <v>2182</v>
      </c>
      <c r="N16" s="69">
        <v>1455</v>
      </c>
      <c r="O16" s="69">
        <v>1817</v>
      </c>
      <c r="P16" s="69">
        <v>2471</v>
      </c>
      <c r="Q16" s="69">
        <v>4108</v>
      </c>
      <c r="R16" s="18">
        <f>SUM(E16:Q16)</f>
        <v>28742</v>
      </c>
      <c r="S16" s="9"/>
      <c r="T16" s="79">
        <f t="shared" si="2"/>
        <v>0</v>
      </c>
    </row>
    <row r="17" spans="1:20" ht="21" customHeight="1">
      <c r="A17" s="490"/>
      <c r="B17" s="491"/>
      <c r="C17" s="10" t="s">
        <v>14</v>
      </c>
      <c r="D17" s="70" t="s">
        <v>294</v>
      </c>
      <c r="E17" s="70"/>
      <c r="F17" s="70">
        <v>860</v>
      </c>
      <c r="G17" s="70">
        <v>1998</v>
      </c>
      <c r="H17" s="70">
        <v>2770</v>
      </c>
      <c r="I17" s="70">
        <v>2955</v>
      </c>
      <c r="J17" s="70">
        <v>1137</v>
      </c>
      <c r="K17" s="70">
        <v>1481</v>
      </c>
      <c r="L17" s="70">
        <v>410</v>
      </c>
      <c r="M17" s="70">
        <v>2771</v>
      </c>
      <c r="N17" s="70">
        <v>2987</v>
      </c>
      <c r="O17" s="70">
        <v>2446</v>
      </c>
      <c r="P17" s="70">
        <v>3313</v>
      </c>
      <c r="Q17" s="70">
        <v>5066</v>
      </c>
      <c r="R17" s="23">
        <f>SUM(E17:Q17)</f>
        <v>28194</v>
      </c>
      <c r="S17" s="9"/>
      <c r="T17" s="79" t="e">
        <f t="shared" si="2"/>
        <v>#VALUE!</v>
      </c>
    </row>
    <row r="18" spans="1:20" ht="21" customHeight="1">
      <c r="A18" s="485" t="s">
        <v>28</v>
      </c>
      <c r="B18" s="486"/>
      <c r="C18" s="8" t="s">
        <v>0</v>
      </c>
      <c r="D18" s="18">
        <f>SUM(D8,D14)</f>
        <v>28898</v>
      </c>
      <c r="E18" s="18">
        <f aca="true" t="shared" si="5" ref="E18:Q19">SUM(E8,E14)</f>
        <v>0</v>
      </c>
      <c r="F18" s="18">
        <f t="shared" si="5"/>
        <v>1261</v>
      </c>
      <c r="G18" s="18">
        <f t="shared" si="5"/>
        <v>1708</v>
      </c>
      <c r="H18" s="18">
        <f t="shared" si="5"/>
        <v>4132</v>
      </c>
      <c r="I18" s="18">
        <f t="shared" si="5"/>
        <v>1980</v>
      </c>
      <c r="J18" s="18">
        <f t="shared" si="5"/>
        <v>2835</v>
      </c>
      <c r="K18" s="18">
        <f t="shared" si="5"/>
        <v>2726</v>
      </c>
      <c r="L18" s="18">
        <f t="shared" si="5"/>
        <v>2103</v>
      </c>
      <c r="M18" s="18">
        <f t="shared" si="5"/>
        <v>2281</v>
      </c>
      <c r="N18" s="18">
        <f t="shared" si="5"/>
        <v>1460</v>
      </c>
      <c r="O18" s="18">
        <f t="shared" si="5"/>
        <v>1833</v>
      </c>
      <c r="P18" s="18">
        <f t="shared" si="5"/>
        <v>2471</v>
      </c>
      <c r="Q18" s="18">
        <f t="shared" si="5"/>
        <v>4108</v>
      </c>
      <c r="R18" s="18">
        <f t="shared" si="1"/>
        <v>28898</v>
      </c>
      <c r="S18" s="9"/>
      <c r="T18" s="79">
        <f t="shared" si="2"/>
        <v>0</v>
      </c>
    </row>
    <row r="19" spans="1:20" ht="21" customHeight="1">
      <c r="A19" s="487"/>
      <c r="B19" s="488"/>
      <c r="C19" s="12" t="s">
        <v>14</v>
      </c>
      <c r="D19" s="25" t="s">
        <v>270</v>
      </c>
      <c r="E19" s="25">
        <f>SUM(E9,E15)</f>
        <v>0</v>
      </c>
      <c r="F19" s="25">
        <f t="shared" si="5"/>
        <v>860</v>
      </c>
      <c r="G19" s="25">
        <f t="shared" si="5"/>
        <v>2003</v>
      </c>
      <c r="H19" s="25">
        <f t="shared" si="5"/>
        <v>2770</v>
      </c>
      <c r="I19" s="25">
        <f t="shared" si="5"/>
        <v>2958</v>
      </c>
      <c r="J19" s="25">
        <f t="shared" si="5"/>
        <v>1137</v>
      </c>
      <c r="K19" s="25">
        <f t="shared" si="5"/>
        <v>1483</v>
      </c>
      <c r="L19" s="25">
        <f t="shared" si="5"/>
        <v>417</v>
      </c>
      <c r="M19" s="25">
        <f t="shared" si="5"/>
        <v>2771</v>
      </c>
      <c r="N19" s="25">
        <f t="shared" si="5"/>
        <v>2989</v>
      </c>
      <c r="O19" s="25">
        <f t="shared" si="5"/>
        <v>2474</v>
      </c>
      <c r="P19" s="25">
        <f t="shared" si="5"/>
        <v>3315</v>
      </c>
      <c r="Q19" s="25">
        <f t="shared" si="5"/>
        <v>5118</v>
      </c>
      <c r="R19" s="25">
        <f t="shared" si="1"/>
        <v>28295</v>
      </c>
      <c r="S19" s="9"/>
      <c r="T19" s="79" t="e">
        <f t="shared" si="2"/>
        <v>#VALUE!</v>
      </c>
    </row>
    <row r="20" spans="1:18" ht="13.5">
      <c r="A20" s="306" t="s">
        <v>16</v>
      </c>
      <c r="B20" s="307"/>
      <c r="C20" s="312" t="s">
        <v>406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4"/>
    </row>
    <row r="21" spans="1:18" ht="13.5">
      <c r="A21" s="308"/>
      <c r="B21" s="309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7"/>
    </row>
    <row r="22" spans="1:18" ht="13.5">
      <c r="A22" s="308"/>
      <c r="B22" s="309"/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7"/>
    </row>
    <row r="23" spans="1:18" ht="13.5">
      <c r="A23" s="308"/>
      <c r="B23" s="309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7"/>
    </row>
    <row r="24" spans="1:18" ht="13.5">
      <c r="A24" s="308"/>
      <c r="B24" s="309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20"/>
    </row>
    <row r="25" spans="1:18" ht="13.5">
      <c r="A25" s="308"/>
      <c r="B25" s="309"/>
      <c r="C25" s="321" t="s">
        <v>407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13.5">
      <c r="A26" s="308"/>
      <c r="B26" s="309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</row>
    <row r="27" spans="1:18" ht="13.5">
      <c r="A27" s="308"/>
      <c r="B27" s="309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08"/>
      <c r="B28" s="309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3.5">
      <c r="A29" s="310"/>
      <c r="B29" s="31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</sheetData>
  <sheetProtection/>
  <mergeCells count="36">
    <mergeCell ref="A10:A11"/>
    <mergeCell ref="B10:B11"/>
    <mergeCell ref="A12:A13"/>
    <mergeCell ref="B12:B13"/>
    <mergeCell ref="H3:J3"/>
    <mergeCell ref="E4:E5"/>
    <mergeCell ref="F4:F5"/>
    <mergeCell ref="G4:G5"/>
    <mergeCell ref="A8:B9"/>
    <mergeCell ref="A6:B7"/>
    <mergeCell ref="A1:R1"/>
    <mergeCell ref="H4:H5"/>
    <mergeCell ref="I4:I5"/>
    <mergeCell ref="J4:J5"/>
    <mergeCell ref="A2:B2"/>
    <mergeCell ref="A3:B5"/>
    <mergeCell ref="C3:C5"/>
    <mergeCell ref="D3:D5"/>
    <mergeCell ref="E3:G3"/>
    <mergeCell ref="Q4:Q5"/>
    <mergeCell ref="K3:M3"/>
    <mergeCell ref="N3:Q3"/>
    <mergeCell ref="K4:K5"/>
    <mergeCell ref="L4:L5"/>
    <mergeCell ref="M4:M5"/>
    <mergeCell ref="N4:N5"/>
    <mergeCell ref="A20:B29"/>
    <mergeCell ref="C20:R24"/>
    <mergeCell ref="C25:R29"/>
    <mergeCell ref="A18:B19"/>
    <mergeCell ref="O4:O5"/>
    <mergeCell ref="P4:P5"/>
    <mergeCell ref="R3:R5"/>
    <mergeCell ref="A14:B15"/>
    <mergeCell ref="A16:A17"/>
    <mergeCell ref="B16:B17"/>
  </mergeCells>
  <dataValidations count="1">
    <dataValidation allowBlank="1" showInputMessage="1" showErrorMessage="1" imeMode="off" sqref="D7:R19"/>
  </dataValidations>
  <printOptions horizontalCentered="1"/>
  <pageMargins left="0.1968503937007874" right="0.1968503937007874" top="0.5905511811023623" bottom="0.3937007874015748" header="0" footer="0"/>
  <pageSetup fitToHeight="22" horizontalDpi="600" verticalDpi="600" orientation="landscape" paperSize="9" scale="80" r:id="rId1"/>
  <headerFooter>
    <oddFooter>&amp;R&amp;"HG丸ｺﾞｼｯｸM-PRO,標準"&amp;A
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2" zoomScaleSheetLayoutView="72" zoomScalePageLayoutView="0" workbookViewId="0" topLeftCell="A1">
      <pane xSplit="3" ySplit="5" topLeftCell="D6" activePane="bottomRight" state="frozen"/>
      <selection pane="topLeft" activeCell="A1" sqref="A1:R1"/>
      <selection pane="topRight" activeCell="A1" sqref="A1:R1"/>
      <selection pane="bottomLeft" activeCell="A1" sqref="A1:R1"/>
      <selection pane="bottomRight" activeCell="E6" sqref="E6:Q19"/>
    </sheetView>
  </sheetViews>
  <sheetFormatPr defaultColWidth="9.140625" defaultRowHeight="15"/>
  <cols>
    <col min="1" max="1" width="3.7109375" style="1" customWidth="1"/>
    <col min="2" max="2" width="20.57421875" style="1" customWidth="1"/>
    <col min="3" max="3" width="9.00390625" style="1" customWidth="1"/>
    <col min="4" max="4" width="11.57421875" style="1" customWidth="1"/>
    <col min="5" max="17" width="9.57421875" style="1" customWidth="1"/>
    <col min="18" max="18" width="11.57421875" style="1" customWidth="1"/>
    <col min="19" max="19" width="9.00390625" style="1" customWidth="1"/>
    <col min="20" max="20" width="9.00390625" style="79" customWidth="1"/>
    <col min="21" max="16384" width="9.00390625" style="1" customWidth="1"/>
  </cols>
  <sheetData>
    <row r="1" spans="1:18" ht="25.5">
      <c r="A1" s="435" t="s">
        <v>411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</row>
    <row r="2" spans="1:18" ht="21" customHeight="1">
      <c r="A2" s="329" t="s">
        <v>413</v>
      </c>
      <c r="B2" s="329"/>
      <c r="C2" s="42" t="s">
        <v>269</v>
      </c>
      <c r="D2" s="21"/>
      <c r="E2" s="21"/>
      <c r="F2" s="21"/>
      <c r="G2" s="21"/>
      <c r="H2" s="21"/>
      <c r="I2" s="21"/>
      <c r="J2" s="21"/>
      <c r="K2" s="21"/>
      <c r="L2" s="21"/>
      <c r="M2" s="21"/>
      <c r="R2" s="5" t="s">
        <v>13</v>
      </c>
    </row>
    <row r="3" spans="1:18" ht="12" customHeight="1">
      <c r="A3" s="462" t="s">
        <v>26</v>
      </c>
      <c r="B3" s="470"/>
      <c r="C3" s="461" t="s">
        <v>22</v>
      </c>
      <c r="D3" s="458" t="s">
        <v>23</v>
      </c>
      <c r="E3" s="462" t="s">
        <v>17</v>
      </c>
      <c r="F3" s="463"/>
      <c r="G3" s="463"/>
      <c r="H3" s="462" t="s">
        <v>18</v>
      </c>
      <c r="I3" s="463"/>
      <c r="J3" s="463"/>
      <c r="K3" s="462" t="s">
        <v>19</v>
      </c>
      <c r="L3" s="463"/>
      <c r="M3" s="463"/>
      <c r="N3" s="462" t="s">
        <v>20</v>
      </c>
      <c r="O3" s="463"/>
      <c r="P3" s="463"/>
      <c r="Q3" s="463"/>
      <c r="R3" s="458" t="s">
        <v>21</v>
      </c>
    </row>
    <row r="4" spans="1:18" ht="12" customHeight="1">
      <c r="A4" s="462"/>
      <c r="B4" s="470"/>
      <c r="C4" s="461"/>
      <c r="D4" s="459"/>
      <c r="E4" s="461" t="s">
        <v>1</v>
      </c>
      <c r="F4" s="461" t="s">
        <v>2</v>
      </c>
      <c r="G4" s="461" t="s">
        <v>3</v>
      </c>
      <c r="H4" s="461" t="s">
        <v>4</v>
      </c>
      <c r="I4" s="461" t="s">
        <v>5</v>
      </c>
      <c r="J4" s="461" t="s">
        <v>6</v>
      </c>
      <c r="K4" s="461" t="s">
        <v>7</v>
      </c>
      <c r="L4" s="461" t="s">
        <v>8</v>
      </c>
      <c r="M4" s="461" t="s">
        <v>9</v>
      </c>
      <c r="N4" s="461" t="s">
        <v>10</v>
      </c>
      <c r="O4" s="461" t="s">
        <v>11</v>
      </c>
      <c r="P4" s="461" t="s">
        <v>12</v>
      </c>
      <c r="Q4" s="462" t="s">
        <v>15</v>
      </c>
      <c r="R4" s="459"/>
    </row>
    <row r="5" spans="1:18" ht="12" customHeight="1">
      <c r="A5" s="462"/>
      <c r="B5" s="470"/>
      <c r="C5" s="461"/>
      <c r="D5" s="460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0"/>
    </row>
    <row r="6" spans="1:18" ht="20.25" customHeight="1">
      <c r="A6" s="469" t="s">
        <v>252</v>
      </c>
      <c r="B6" s="482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20.25" customHeight="1">
      <c r="A7" s="483"/>
      <c r="B7" s="484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46"/>
    </row>
    <row r="8" spans="1:20" ht="21" customHeight="1">
      <c r="A8" s="467" t="s">
        <v>186</v>
      </c>
      <c r="B8" s="468"/>
      <c r="C8" s="8" t="s">
        <v>0</v>
      </c>
      <c r="D8" s="18">
        <f>SUM(D10)</f>
        <v>592</v>
      </c>
      <c r="E8" s="18">
        <f>SUM(E10,)</f>
        <v>0</v>
      </c>
      <c r="F8" s="18">
        <f aca="true" t="shared" si="0" ref="F8:Q8">SUM(F10,)</f>
        <v>109</v>
      </c>
      <c r="G8" s="18">
        <f t="shared" si="0"/>
        <v>128</v>
      </c>
      <c r="H8" s="18">
        <f t="shared" si="0"/>
        <v>42</v>
      </c>
      <c r="I8" s="18">
        <f t="shared" si="0"/>
        <v>0</v>
      </c>
      <c r="J8" s="18">
        <f t="shared" si="0"/>
        <v>0</v>
      </c>
      <c r="K8" s="18">
        <f t="shared" si="0"/>
        <v>22</v>
      </c>
      <c r="L8" s="18">
        <f t="shared" si="0"/>
        <v>23</v>
      </c>
      <c r="M8" s="18">
        <f t="shared" si="0"/>
        <v>47</v>
      </c>
      <c r="N8" s="18">
        <f t="shared" si="0"/>
        <v>125</v>
      </c>
      <c r="O8" s="18">
        <f t="shared" si="0"/>
        <v>32</v>
      </c>
      <c r="P8" s="18">
        <f t="shared" si="0"/>
        <v>32</v>
      </c>
      <c r="Q8" s="18">
        <f t="shared" si="0"/>
        <v>32</v>
      </c>
      <c r="R8" s="18">
        <f aca="true" t="shared" si="1" ref="R8:R19">SUM(E8:Q8)</f>
        <v>592</v>
      </c>
      <c r="S8" s="9"/>
      <c r="T8" s="79">
        <f>D8-R8</f>
        <v>0</v>
      </c>
    </row>
    <row r="9" spans="1:20" ht="21" customHeight="1">
      <c r="A9" s="469"/>
      <c r="B9" s="468"/>
      <c r="C9" s="10" t="s">
        <v>14</v>
      </c>
      <c r="D9" s="23" t="s">
        <v>270</v>
      </c>
      <c r="E9" s="23">
        <f>SUM(E11)</f>
        <v>0</v>
      </c>
      <c r="F9" s="23">
        <f aca="true" t="shared" si="2" ref="F9:Q9">SUM(F11)</f>
        <v>0</v>
      </c>
      <c r="G9" s="23">
        <f t="shared" si="2"/>
        <v>11</v>
      </c>
      <c r="H9" s="23">
        <f t="shared" si="2"/>
        <v>46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204</v>
      </c>
      <c r="M9" s="23">
        <f t="shared" si="2"/>
        <v>43</v>
      </c>
      <c r="N9" s="23">
        <f t="shared" si="2"/>
        <v>54</v>
      </c>
      <c r="O9" s="23">
        <f t="shared" si="2"/>
        <v>0</v>
      </c>
      <c r="P9" s="23">
        <f t="shared" si="2"/>
        <v>115</v>
      </c>
      <c r="Q9" s="23">
        <f t="shared" si="2"/>
        <v>80</v>
      </c>
      <c r="R9" s="23">
        <f t="shared" si="1"/>
        <v>553</v>
      </c>
      <c r="S9" s="9"/>
      <c r="T9" s="79" t="e">
        <f aca="true" t="shared" si="3" ref="T9:T19">D9-R9</f>
        <v>#VALUE!</v>
      </c>
    </row>
    <row r="10" spans="1:20" ht="21" customHeight="1">
      <c r="A10" s="464"/>
      <c r="B10" s="466" t="s">
        <v>24</v>
      </c>
      <c r="C10" s="8" t="s">
        <v>0</v>
      </c>
      <c r="D10" s="69">
        <v>592</v>
      </c>
      <c r="E10" s="69">
        <v>0</v>
      </c>
      <c r="F10" s="69">
        <v>109</v>
      </c>
      <c r="G10" s="69">
        <v>128</v>
      </c>
      <c r="H10" s="69">
        <v>42</v>
      </c>
      <c r="I10" s="69">
        <v>0</v>
      </c>
      <c r="J10" s="69">
        <v>0</v>
      </c>
      <c r="K10" s="69">
        <v>22</v>
      </c>
      <c r="L10" s="69">
        <v>23</v>
      </c>
      <c r="M10" s="69">
        <v>47</v>
      </c>
      <c r="N10" s="69">
        <v>125</v>
      </c>
      <c r="O10" s="69">
        <v>32</v>
      </c>
      <c r="P10" s="69">
        <v>32</v>
      </c>
      <c r="Q10" s="69">
        <v>32</v>
      </c>
      <c r="R10" s="18">
        <f t="shared" si="1"/>
        <v>592</v>
      </c>
      <c r="S10" s="9"/>
      <c r="T10" s="79">
        <f t="shared" si="3"/>
        <v>0</v>
      </c>
    </row>
    <row r="11" spans="1:20" ht="21" customHeight="1">
      <c r="A11" s="465"/>
      <c r="B11" s="466"/>
      <c r="C11" s="10" t="s">
        <v>14</v>
      </c>
      <c r="D11" s="70" t="s">
        <v>294</v>
      </c>
      <c r="E11" s="70"/>
      <c r="F11" s="70"/>
      <c r="G11" s="70">
        <v>11</v>
      </c>
      <c r="H11" s="70">
        <v>46</v>
      </c>
      <c r="I11" s="70"/>
      <c r="J11" s="70"/>
      <c r="K11" s="70"/>
      <c r="L11" s="70">
        <v>204</v>
      </c>
      <c r="M11" s="70">
        <v>43</v>
      </c>
      <c r="N11" s="70">
        <v>54</v>
      </c>
      <c r="O11" s="70"/>
      <c r="P11" s="70">
        <v>115</v>
      </c>
      <c r="Q11" s="70">
        <v>80</v>
      </c>
      <c r="R11" s="23">
        <f t="shared" si="1"/>
        <v>553</v>
      </c>
      <c r="S11" s="9"/>
      <c r="T11" s="79" t="e">
        <f t="shared" si="3"/>
        <v>#VALUE!</v>
      </c>
    </row>
    <row r="12" spans="1:20" ht="21" customHeight="1">
      <c r="A12" s="467" t="s">
        <v>187</v>
      </c>
      <c r="B12" s="468"/>
      <c r="C12" s="8" t="s">
        <v>0</v>
      </c>
      <c r="D12" s="18">
        <f aca="true" t="shared" si="4" ref="D12:Q13">SUM(D14,D16)</f>
        <v>44002</v>
      </c>
      <c r="E12" s="18">
        <f t="shared" si="4"/>
        <v>0</v>
      </c>
      <c r="F12" s="18">
        <f t="shared" si="4"/>
        <v>3047</v>
      </c>
      <c r="G12" s="18">
        <f t="shared" si="4"/>
        <v>5669</v>
      </c>
      <c r="H12" s="18">
        <f t="shared" si="4"/>
        <v>2693</v>
      </c>
      <c r="I12" s="18">
        <f t="shared" si="4"/>
        <v>1909</v>
      </c>
      <c r="J12" s="18">
        <f t="shared" si="4"/>
        <v>3035</v>
      </c>
      <c r="K12" s="18">
        <f t="shared" si="4"/>
        <v>1775</v>
      </c>
      <c r="L12" s="18">
        <f t="shared" si="4"/>
        <v>3771</v>
      </c>
      <c r="M12" s="18">
        <f t="shared" si="4"/>
        <v>1701</v>
      </c>
      <c r="N12" s="18">
        <f t="shared" si="4"/>
        <v>2216</v>
      </c>
      <c r="O12" s="18">
        <f t="shared" si="4"/>
        <v>4267</v>
      </c>
      <c r="P12" s="18">
        <f t="shared" si="4"/>
        <v>2921</v>
      </c>
      <c r="Q12" s="18">
        <f t="shared" si="4"/>
        <v>10998</v>
      </c>
      <c r="R12" s="18">
        <f t="shared" si="1"/>
        <v>44002</v>
      </c>
      <c r="S12" s="9"/>
      <c r="T12" s="79">
        <f t="shared" si="3"/>
        <v>0</v>
      </c>
    </row>
    <row r="13" spans="1:20" ht="21" customHeight="1">
      <c r="A13" s="469"/>
      <c r="B13" s="468"/>
      <c r="C13" s="10" t="s">
        <v>14</v>
      </c>
      <c r="D13" s="23" t="s">
        <v>270</v>
      </c>
      <c r="E13" s="23">
        <f t="shared" si="4"/>
        <v>0</v>
      </c>
      <c r="F13" s="23">
        <f t="shared" si="4"/>
        <v>110</v>
      </c>
      <c r="G13" s="23">
        <f t="shared" si="4"/>
        <v>3091</v>
      </c>
      <c r="H13" s="23">
        <f t="shared" si="4"/>
        <v>1559</v>
      </c>
      <c r="I13" s="23">
        <f t="shared" si="4"/>
        <v>3433</v>
      </c>
      <c r="J13" s="23">
        <f t="shared" si="4"/>
        <v>1534</v>
      </c>
      <c r="K13" s="23">
        <f t="shared" si="4"/>
        <v>1431</v>
      </c>
      <c r="L13" s="23">
        <f t="shared" si="4"/>
        <v>4447</v>
      </c>
      <c r="M13" s="23">
        <f t="shared" si="4"/>
        <v>3605</v>
      </c>
      <c r="N13" s="23">
        <f t="shared" si="4"/>
        <v>1680</v>
      </c>
      <c r="O13" s="23">
        <f t="shared" si="4"/>
        <v>2064</v>
      </c>
      <c r="P13" s="23">
        <f t="shared" si="4"/>
        <v>4995</v>
      </c>
      <c r="Q13" s="23">
        <f t="shared" si="4"/>
        <v>9278</v>
      </c>
      <c r="R13" s="23">
        <f t="shared" si="1"/>
        <v>37227</v>
      </c>
      <c r="S13" s="9"/>
      <c r="T13" s="79" t="e">
        <f t="shared" si="3"/>
        <v>#VALUE!</v>
      </c>
    </row>
    <row r="14" spans="1:20" ht="21" customHeight="1">
      <c r="A14" s="473"/>
      <c r="B14" s="466" t="s">
        <v>24</v>
      </c>
      <c r="C14" s="8" t="s">
        <v>0</v>
      </c>
      <c r="D14" s="69">
        <v>36572</v>
      </c>
      <c r="E14" s="69">
        <v>0</v>
      </c>
      <c r="F14" s="69">
        <v>2782</v>
      </c>
      <c r="G14" s="69">
        <v>4953</v>
      </c>
      <c r="H14" s="69">
        <v>2497</v>
      </c>
      <c r="I14" s="69">
        <v>1441</v>
      </c>
      <c r="J14" s="69">
        <v>2492</v>
      </c>
      <c r="K14" s="69">
        <v>1668</v>
      </c>
      <c r="L14" s="69">
        <v>3461</v>
      </c>
      <c r="M14" s="69">
        <v>1424</v>
      </c>
      <c r="N14" s="69">
        <v>1759</v>
      </c>
      <c r="O14" s="69">
        <v>3686</v>
      </c>
      <c r="P14" s="69">
        <v>2141</v>
      </c>
      <c r="Q14" s="69">
        <v>8268</v>
      </c>
      <c r="R14" s="18">
        <f t="shared" si="1"/>
        <v>36572</v>
      </c>
      <c r="S14" s="9"/>
      <c r="T14" s="79">
        <f t="shared" si="3"/>
        <v>0</v>
      </c>
    </row>
    <row r="15" spans="1:20" ht="21" customHeight="1">
      <c r="A15" s="473"/>
      <c r="B15" s="466"/>
      <c r="C15" s="10" t="s">
        <v>14</v>
      </c>
      <c r="D15" s="70" t="s">
        <v>294</v>
      </c>
      <c r="E15" s="70"/>
      <c r="F15" s="70">
        <v>86</v>
      </c>
      <c r="G15" s="70">
        <v>2699</v>
      </c>
      <c r="H15" s="70">
        <v>1559</v>
      </c>
      <c r="I15" s="70">
        <v>2221</v>
      </c>
      <c r="J15" s="70">
        <v>1069</v>
      </c>
      <c r="K15" s="70">
        <v>1431</v>
      </c>
      <c r="L15" s="70">
        <v>3933</v>
      </c>
      <c r="M15" s="70">
        <v>3366</v>
      </c>
      <c r="N15" s="70">
        <v>1517</v>
      </c>
      <c r="O15" s="70">
        <v>1425</v>
      </c>
      <c r="P15" s="70">
        <v>4607</v>
      </c>
      <c r="Q15" s="70">
        <v>8012</v>
      </c>
      <c r="R15" s="23">
        <f t="shared" si="1"/>
        <v>31925</v>
      </c>
      <c r="S15" s="9"/>
      <c r="T15" s="79" t="e">
        <f t="shared" si="3"/>
        <v>#VALUE!</v>
      </c>
    </row>
    <row r="16" spans="1:20" ht="21" customHeight="1">
      <c r="A16" s="475"/>
      <c r="B16" s="466" t="s">
        <v>34</v>
      </c>
      <c r="C16" s="8" t="s">
        <v>0</v>
      </c>
      <c r="D16" s="69">
        <v>7430</v>
      </c>
      <c r="E16" s="69">
        <v>0</v>
      </c>
      <c r="F16" s="69">
        <v>265</v>
      </c>
      <c r="G16" s="69">
        <v>716</v>
      </c>
      <c r="H16" s="69">
        <v>196</v>
      </c>
      <c r="I16" s="69">
        <v>468</v>
      </c>
      <c r="J16" s="69">
        <v>543</v>
      </c>
      <c r="K16" s="69">
        <v>107</v>
      </c>
      <c r="L16" s="69">
        <v>310</v>
      </c>
      <c r="M16" s="69">
        <v>277</v>
      </c>
      <c r="N16" s="69">
        <v>457</v>
      </c>
      <c r="O16" s="69">
        <v>581</v>
      </c>
      <c r="P16" s="69">
        <v>780</v>
      </c>
      <c r="Q16" s="69">
        <v>2730</v>
      </c>
      <c r="R16" s="18">
        <f t="shared" si="1"/>
        <v>7430</v>
      </c>
      <c r="S16" s="9"/>
      <c r="T16" s="79">
        <f t="shared" si="3"/>
        <v>0</v>
      </c>
    </row>
    <row r="17" spans="1:20" ht="21" customHeight="1">
      <c r="A17" s="472"/>
      <c r="B17" s="466"/>
      <c r="C17" s="10" t="s">
        <v>14</v>
      </c>
      <c r="D17" s="70" t="s">
        <v>294</v>
      </c>
      <c r="E17" s="70"/>
      <c r="F17" s="70">
        <v>24</v>
      </c>
      <c r="G17" s="70">
        <v>392</v>
      </c>
      <c r="H17" s="70"/>
      <c r="I17" s="70">
        <v>1212</v>
      </c>
      <c r="J17" s="70">
        <v>465</v>
      </c>
      <c r="K17" s="70"/>
      <c r="L17" s="70">
        <v>514</v>
      </c>
      <c r="M17" s="70">
        <v>239</v>
      </c>
      <c r="N17" s="70">
        <v>163</v>
      </c>
      <c r="O17" s="70">
        <v>639</v>
      </c>
      <c r="P17" s="70">
        <v>388</v>
      </c>
      <c r="Q17" s="70">
        <v>1266</v>
      </c>
      <c r="R17" s="23">
        <f t="shared" si="1"/>
        <v>5302</v>
      </c>
      <c r="S17" s="9"/>
      <c r="T17" s="79" t="e">
        <f t="shared" si="3"/>
        <v>#VALUE!</v>
      </c>
    </row>
    <row r="18" spans="1:20" ht="21" customHeight="1">
      <c r="A18" s="454" t="s">
        <v>28</v>
      </c>
      <c r="B18" s="455"/>
      <c r="C18" s="8" t="s">
        <v>0</v>
      </c>
      <c r="D18" s="18">
        <f aca="true" t="shared" si="5" ref="D18:Q19">SUM(D8,D12)</f>
        <v>44594</v>
      </c>
      <c r="E18" s="18">
        <f t="shared" si="5"/>
        <v>0</v>
      </c>
      <c r="F18" s="18">
        <f t="shared" si="5"/>
        <v>3156</v>
      </c>
      <c r="G18" s="18">
        <f t="shared" si="5"/>
        <v>5797</v>
      </c>
      <c r="H18" s="18">
        <f t="shared" si="5"/>
        <v>2735</v>
      </c>
      <c r="I18" s="18">
        <f t="shared" si="5"/>
        <v>1909</v>
      </c>
      <c r="J18" s="18">
        <f t="shared" si="5"/>
        <v>3035</v>
      </c>
      <c r="K18" s="18">
        <f t="shared" si="5"/>
        <v>1797</v>
      </c>
      <c r="L18" s="18">
        <f t="shared" si="5"/>
        <v>3794</v>
      </c>
      <c r="M18" s="18">
        <f t="shared" si="5"/>
        <v>1748</v>
      </c>
      <c r="N18" s="18">
        <f t="shared" si="5"/>
        <v>2341</v>
      </c>
      <c r="O18" s="18">
        <f t="shared" si="5"/>
        <v>4299</v>
      </c>
      <c r="P18" s="18">
        <f t="shared" si="5"/>
        <v>2953</v>
      </c>
      <c r="Q18" s="18">
        <f t="shared" si="5"/>
        <v>11030</v>
      </c>
      <c r="R18" s="18">
        <f t="shared" si="1"/>
        <v>44594</v>
      </c>
      <c r="S18" s="9"/>
      <c r="T18" s="79">
        <f t="shared" si="3"/>
        <v>0</v>
      </c>
    </row>
    <row r="19" spans="1:20" ht="21" customHeight="1">
      <c r="A19" s="456"/>
      <c r="B19" s="457"/>
      <c r="C19" s="12" t="s">
        <v>14</v>
      </c>
      <c r="D19" s="25" t="s">
        <v>270</v>
      </c>
      <c r="E19" s="25">
        <f t="shared" si="5"/>
        <v>0</v>
      </c>
      <c r="F19" s="25">
        <f t="shared" si="5"/>
        <v>110</v>
      </c>
      <c r="G19" s="25">
        <f t="shared" si="5"/>
        <v>3102</v>
      </c>
      <c r="H19" s="25">
        <f t="shared" si="5"/>
        <v>1605</v>
      </c>
      <c r="I19" s="25">
        <f t="shared" si="5"/>
        <v>3433</v>
      </c>
      <c r="J19" s="25">
        <f t="shared" si="5"/>
        <v>1534</v>
      </c>
      <c r="K19" s="25">
        <f t="shared" si="5"/>
        <v>1431</v>
      </c>
      <c r="L19" s="25">
        <f t="shared" si="5"/>
        <v>4651</v>
      </c>
      <c r="M19" s="25">
        <f t="shared" si="5"/>
        <v>3648</v>
      </c>
      <c r="N19" s="25">
        <f t="shared" si="5"/>
        <v>1734</v>
      </c>
      <c r="O19" s="25">
        <f t="shared" si="5"/>
        <v>2064</v>
      </c>
      <c r="P19" s="25">
        <f t="shared" si="5"/>
        <v>5110</v>
      </c>
      <c r="Q19" s="25">
        <f t="shared" si="5"/>
        <v>9358</v>
      </c>
      <c r="R19" s="25">
        <f t="shared" si="1"/>
        <v>37780</v>
      </c>
      <c r="S19" s="9"/>
      <c r="T19" s="79" t="e">
        <f t="shared" si="3"/>
        <v>#VALUE!</v>
      </c>
    </row>
    <row r="20" spans="1:18" ht="13.5">
      <c r="A20" s="306" t="s">
        <v>16</v>
      </c>
      <c r="B20" s="307"/>
      <c r="C20" s="312" t="s">
        <v>406</v>
      </c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4"/>
    </row>
    <row r="21" spans="1:18" ht="13.5">
      <c r="A21" s="308"/>
      <c r="B21" s="309"/>
      <c r="C21" s="315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7"/>
    </row>
    <row r="22" spans="1:18" ht="13.5">
      <c r="A22" s="308"/>
      <c r="B22" s="309"/>
      <c r="C22" s="315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7"/>
    </row>
    <row r="23" spans="1:18" ht="13.5">
      <c r="A23" s="308"/>
      <c r="B23" s="309"/>
      <c r="C23" s="315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7"/>
    </row>
    <row r="24" spans="1:18" ht="13.5">
      <c r="A24" s="308"/>
      <c r="B24" s="309"/>
      <c r="C24" s="318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20"/>
    </row>
    <row r="25" spans="1:18" ht="13.5">
      <c r="A25" s="308"/>
      <c r="B25" s="309"/>
      <c r="C25" s="321" t="s">
        <v>407</v>
      </c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</row>
    <row r="26" spans="1:18" ht="13.5">
      <c r="A26" s="308"/>
      <c r="B26" s="309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</row>
    <row r="27" spans="1:18" ht="13.5">
      <c r="A27" s="308"/>
      <c r="B27" s="309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</row>
    <row r="28" spans="1:18" ht="13.5">
      <c r="A28" s="308"/>
      <c r="B28" s="309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</row>
    <row r="29" spans="1:18" ht="13.5">
      <c r="A29" s="310"/>
      <c r="B29" s="31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</row>
  </sheetData>
  <sheetProtection/>
  <mergeCells count="36">
    <mergeCell ref="P4:P5"/>
    <mergeCell ref="E4:E5"/>
    <mergeCell ref="F4:F5"/>
    <mergeCell ref="R3:R5"/>
    <mergeCell ref="B14:B15"/>
    <mergeCell ref="A6:B7"/>
    <mergeCell ref="K4:K5"/>
    <mergeCell ref="A3:B5"/>
    <mergeCell ref="C3:C5"/>
    <mergeCell ref="A8:B9"/>
    <mergeCell ref="A1:R1"/>
    <mergeCell ref="H3:J3"/>
    <mergeCell ref="K3:M3"/>
    <mergeCell ref="A2:B2"/>
    <mergeCell ref="E3:G3"/>
    <mergeCell ref="N3:Q3"/>
    <mergeCell ref="C20:R24"/>
    <mergeCell ref="C25:R29"/>
    <mergeCell ref="A10:A11"/>
    <mergeCell ref="B10:B11"/>
    <mergeCell ref="A12:B13"/>
    <mergeCell ref="A18:B19"/>
    <mergeCell ref="B16:B17"/>
    <mergeCell ref="A14:A15"/>
    <mergeCell ref="A20:B29"/>
    <mergeCell ref="A16:A17"/>
    <mergeCell ref="G4:G5"/>
    <mergeCell ref="L4:L5"/>
    <mergeCell ref="M4:M5"/>
    <mergeCell ref="Q4:Q5"/>
    <mergeCell ref="D3:D5"/>
    <mergeCell ref="H4:H5"/>
    <mergeCell ref="I4:I5"/>
    <mergeCell ref="J4:J5"/>
    <mergeCell ref="N4:N5"/>
    <mergeCell ref="O4:O5"/>
  </mergeCells>
  <dataValidations count="1">
    <dataValidation allowBlank="1" showInputMessage="1" showErrorMessage="1" imeMode="off" sqref="D7:R19"/>
  </dataValidations>
  <printOptions horizontalCentered="1"/>
  <pageMargins left="0.1968503937007874" right="0.1968503937007874" top="0.5905511811023623" bottom="0.3937007874015748" header="0" footer="0"/>
  <pageSetup fitToHeight="12" horizontalDpi="600" verticalDpi="600" orientation="landscape" paperSize="9" scale="80" r:id="rId1"/>
  <headerFooter>
    <oddFooter>&amp;R&amp;"HG丸ｺﾞｼｯｸM-PRO,標準"&amp;A
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荒谷　茂樹</dc:creator>
  <cp:keywords/>
  <dc:description/>
  <cp:lastModifiedBy>行政情報化推進課</cp:lastModifiedBy>
  <cp:lastPrinted>2012-05-29T07:41:07Z</cp:lastPrinted>
  <dcterms:created xsi:type="dcterms:W3CDTF">2010-04-04T12:56:41Z</dcterms:created>
  <dcterms:modified xsi:type="dcterms:W3CDTF">2014-05-16T04:32:47Z</dcterms:modified>
  <cp:category/>
  <cp:version/>
  <cp:contentType/>
  <cp:contentStatus/>
</cp:coreProperties>
</file>