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760" firstSheet="4" activeTab="7"/>
  </bookViews>
  <sheets>
    <sheet name="平成20年10月1日現在（都道府県別）" sheetId="1" r:id="rId1"/>
    <sheet name="平成20年10月1日現在（都市部別）" sheetId="2" r:id="rId2"/>
    <sheet name="平成21年1月1日現在（全国）" sheetId="3" r:id="rId3"/>
    <sheet name="平成22年1月1日現在（全国）" sheetId="4" r:id="rId4"/>
    <sheet name="平成23年1月1日現在（全国）" sheetId="5" r:id="rId5"/>
    <sheet name="平成24年1月1日現在（全国）" sheetId="6" r:id="rId6"/>
    <sheet name="平成25年1月1日現在（全国）" sheetId="7" r:id="rId7"/>
    <sheet name="平成26年1月1日現在（全国）まとめ" sheetId="8" r:id="rId8"/>
  </sheets>
  <definedNames>
    <definedName name="_xlnm.Print_Area" localSheetId="0">'平成20年10月1日現在（都道府県別）'!$A$1:$AC$520</definedName>
    <definedName name="_xlnm.Print_Titles" localSheetId="1">'平成20年10月1日現在（都市部別）'!$4:$4</definedName>
    <definedName name="_xlnm.Print_Titles" localSheetId="0">'平成20年10月1日現在（都道府県別）'!$4:$4</definedName>
  </definedNames>
  <calcPr fullCalcOnLoad="1"/>
</workbook>
</file>

<file path=xl/sharedStrings.xml><?xml version="1.0" encoding="utf-8"?>
<sst xmlns="http://schemas.openxmlformats.org/spreadsheetml/2006/main" count="1081" uniqueCount="163">
  <si>
    <t>平成23年1月1日現在</t>
  </si>
  <si>
    <t>単位：万㎡</t>
  </si>
  <si>
    <t>構造</t>
  </si>
  <si>
    <t>使途</t>
  </si>
  <si>
    <t>昭和25年以前</t>
  </si>
  <si>
    <t>昭和26年～35年</t>
  </si>
  <si>
    <t>昭和36年～45年</t>
  </si>
  <si>
    <t>昭和46年～55年</t>
  </si>
  <si>
    <t>昭和56年～平成2年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</si>
  <si>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</si>
  <si>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</si>
  <si>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</si>
  <si>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</si>
  <si>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</si>
  <si>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</si>
  <si>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</si>
  <si>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</si>
  <si>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</si>
  <si>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</si>
  <si>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</si>
  <si>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</si>
  <si>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</si>
  <si>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</si>
  <si>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</si>
  <si>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</si>
  <si>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</si>
  <si>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</si>
  <si>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不詳</t>
  </si>
  <si>
    <t>合計</t>
  </si>
  <si>
    <t>木造</t>
  </si>
  <si>
    <t>その他</t>
  </si>
  <si>
    <t>計</t>
  </si>
  <si>
    <t>非木造</t>
  </si>
  <si>
    <t>合計</t>
  </si>
  <si>
    <t>建築物ストック統計　住宅延べ床面積(竣工年代・構造･用途別)</t>
  </si>
  <si>
    <t>平成22年1月1日現在</t>
  </si>
  <si>
    <t>昭和25年以前</t>
  </si>
  <si>
    <t>昭和56年～平成2年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</si>
  <si>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</si>
  <si>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</si>
  <si>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</si>
  <si>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</si>
  <si>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</si>
  <si>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</si>
  <si>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</si>
  <si>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</si>
  <si>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</si>
  <si>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</si>
  <si>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</si>
  <si>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</si>
  <si>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</si>
  <si>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</si>
  <si>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</si>
  <si>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</si>
  <si>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</si>
  <si>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</si>
  <si>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</si>
  <si>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木造</t>
  </si>
  <si>
    <t>一戸建・長屋</t>
  </si>
  <si>
    <t>共同住宅</t>
  </si>
  <si>
    <t>その他</t>
  </si>
  <si>
    <t>平成21年1月1日現在</t>
  </si>
  <si>
    <t>平成22年</t>
  </si>
  <si>
    <t>都市部別</t>
  </si>
  <si>
    <t>平成20年10月1日現在</t>
  </si>
  <si>
    <t>首都圏</t>
  </si>
  <si>
    <t>中部圏</t>
  </si>
  <si>
    <t>近畿圏</t>
  </si>
  <si>
    <t>※　都市種別の区分は、次のとおり</t>
  </si>
  <si>
    <t>首都圏：</t>
  </si>
  <si>
    <t>埼玉県、千葉県、東京都、神奈川県</t>
  </si>
  <si>
    <t>中部圏：</t>
  </si>
  <si>
    <t>岐阜県、静岡県、愛知県、三重県</t>
  </si>
  <si>
    <t>近畿圏：</t>
  </si>
  <si>
    <t>滋賀県、京都府、大阪府、兵庫県、奈良県、和歌山県</t>
  </si>
  <si>
    <t>その他：</t>
  </si>
  <si>
    <t>上記以外</t>
  </si>
  <si>
    <t>構造</t>
  </si>
  <si>
    <t>使途</t>
  </si>
  <si>
    <t>共同住宅</t>
  </si>
  <si>
    <t>非木造</t>
  </si>
  <si>
    <t>都道府県別</t>
  </si>
  <si>
    <t>全国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</si>
  <si>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</si>
  <si>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</si>
  <si>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</si>
  <si>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</si>
  <si>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</si>
  <si>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</si>
  <si>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</si>
  <si>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</si>
  <si>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</si>
  <si>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</si>
  <si>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</si>
  <si>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</si>
  <si>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</si>
  <si>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</si>
  <si>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</si>
  <si>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</si>
  <si>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</si>
  <si>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</si>
  <si>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北陸</t>
  </si>
  <si>
    <t>新潟県</t>
  </si>
  <si>
    <t>富山県</t>
  </si>
  <si>
    <t>石川県</t>
  </si>
  <si>
    <t>福井県</t>
  </si>
  <si>
    <t>中部</t>
  </si>
  <si>
    <t>岐阜県</t>
  </si>
  <si>
    <t>静岡県</t>
  </si>
  <si>
    <t>愛知県</t>
  </si>
  <si>
    <t>三重県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</si>
  <si>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</si>
  <si>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</si>
  <si>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</si>
  <si>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</si>
  <si>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</si>
  <si>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</si>
  <si>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</si>
  <si>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</si>
  <si>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</si>
  <si>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</si>
  <si>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</si>
  <si>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</si>
  <si>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</si>
  <si>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</si>
  <si>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</si>
  <si>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</si>
  <si>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</si>
  <si>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高知県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</si>
  <si>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</si>
  <si>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</si>
  <si>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</si>
  <si>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</si>
  <si>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</si>
  <si>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</si>
  <si>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</si>
  <si>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</si>
  <si>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</si>
  <si>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　地域別の区分は、次のとおり</t>
  </si>
  <si>
    <t>北海道：</t>
  </si>
  <si>
    <t>東　北：</t>
  </si>
  <si>
    <t>青森県、岩手県、宮城県、秋田県、山形県、福島県</t>
  </si>
  <si>
    <t>関　東：</t>
  </si>
  <si>
    <t>茨城県、栃木県、群馬県、埼玉県、千葉県、東京都、神奈川県、山梨県、長野県</t>
  </si>
  <si>
    <t>北　陸：</t>
  </si>
  <si>
    <t>新潟県、富山県、石川県、福井県</t>
  </si>
  <si>
    <t>中　部：</t>
  </si>
  <si>
    <t>近　畿：</t>
  </si>
  <si>
    <t>中　国：</t>
  </si>
  <si>
    <t>鳥取県、島根県、岡山県、広島県、山口県</t>
  </si>
  <si>
    <t>四　国：</t>
  </si>
  <si>
    <t>徳島県、香川県、愛媛県、高知県</t>
  </si>
  <si>
    <t>九　州：</t>
  </si>
  <si>
    <t>福岡県、佐賀県、長崎県、熊本県、大分県、宮崎県、鹿児島県</t>
  </si>
  <si>
    <t>沖　縄：</t>
  </si>
  <si>
    <t>全国計</t>
  </si>
  <si>
    <t>平成24年1月1日現在</t>
  </si>
  <si>
    <t>平成23年</t>
  </si>
  <si>
    <t>平成25年1月1日現在</t>
  </si>
  <si>
    <t>平成24年</t>
  </si>
  <si>
    <t>平成26年1月1日現在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</si>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</sst>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#,##0.0000000000_ ;[Red]\-#,##0.0000000000\ "/>
    <numFmt numFmtId="180" formatCode="#,##0.000000000000_ ;[Red]\-#,##0.000000000000\ "/>
    <numFmt numFmtId="181" formatCode="#,##0.00000000000_ ;[Red]\-#,##0.00000000000\ "/>
    <numFmt numFmtId="182" formatCode="#,##0.000000000_ ;[Red]\-#,##0.000000000\ "/>
    <numFmt numFmtId="183" formatCode="#,##0.0000000000000_ ;[Red]\-#,##0.0000000000000\ "/>
    <numFmt numFmtId="184" formatCode="#,##0.00000000000000_ ;[Red]\-#,##0.00000000000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 quotePrefix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quotePrefix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Continuous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33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3" fillId="33" borderId="24" xfId="0" applyNumberFormat="1" applyFont="1" applyFill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3" fillId="33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0" fontId="8" fillId="33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8" fillId="33" borderId="11" xfId="0" applyNumberFormat="1" applyFont="1" applyFill="1" applyBorder="1" applyAlignment="1" quotePrefix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 quotePrefix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8" fillId="33" borderId="10" xfId="0" applyNumberFormat="1" applyFont="1" applyFill="1" applyBorder="1" applyAlignment="1" quotePrefix="1">
      <alignment horizontal="center" vertical="center"/>
    </xf>
    <xf numFmtId="177" fontId="7" fillId="0" borderId="10" xfId="0" applyNumberFormat="1" applyFont="1" applyFill="1" applyBorder="1" applyAlignment="1">
      <alignment vertical="center" shrinkToFit="1"/>
    </xf>
    <xf numFmtId="177" fontId="9" fillId="0" borderId="0" xfId="0" applyNumberFormat="1" applyFont="1" applyAlignment="1">
      <alignment vertical="center"/>
    </xf>
    <xf numFmtId="177" fontId="8" fillId="33" borderId="11" xfId="0" applyNumberFormat="1" applyFont="1" applyFill="1" applyBorder="1" applyAlignment="1" quotePrefix="1">
      <alignment horizontal="center" vertical="center"/>
    </xf>
    <xf numFmtId="177" fontId="7" fillId="0" borderId="11" xfId="0" applyNumberFormat="1" applyFont="1" applyFill="1" applyBorder="1" applyAlignment="1">
      <alignment vertical="center" shrinkToFit="1"/>
    </xf>
    <xf numFmtId="177" fontId="8" fillId="33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 shrinkToFit="1"/>
    </xf>
    <xf numFmtId="177" fontId="8" fillId="33" borderId="13" xfId="0" applyNumberFormat="1" applyFont="1" applyFill="1" applyBorder="1" applyAlignment="1">
      <alignment horizontal="center" vertical="center"/>
    </xf>
    <xf numFmtId="177" fontId="8" fillId="33" borderId="14" xfId="0" applyNumberFormat="1" applyFont="1" applyFill="1" applyBorder="1" applyAlignment="1" quotePrefix="1">
      <alignment horizontal="center" vertical="center"/>
    </xf>
    <xf numFmtId="177" fontId="7" fillId="0" borderId="14" xfId="0" applyNumberFormat="1" applyFont="1" applyFill="1" applyBorder="1" applyAlignment="1">
      <alignment vertical="center" shrinkToFit="1"/>
    </xf>
    <xf numFmtId="177" fontId="8" fillId="33" borderId="15" xfId="0" applyNumberFormat="1" applyFont="1" applyFill="1" applyBorder="1" applyAlignment="1">
      <alignment horizontal="center" vertical="center"/>
    </xf>
    <xf numFmtId="177" fontId="8" fillId="33" borderId="16" xfId="0" applyNumberFormat="1" applyFont="1" applyFill="1" applyBorder="1" applyAlignment="1">
      <alignment horizontal="centerContinuous" vertical="center"/>
    </xf>
    <xf numFmtId="177" fontId="8" fillId="33" borderId="17" xfId="0" applyNumberFormat="1" applyFont="1" applyFill="1" applyBorder="1" applyAlignment="1">
      <alignment horizontal="centerContinuous" vertical="center"/>
    </xf>
    <xf numFmtId="177" fontId="7" fillId="0" borderId="19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3" fillId="33" borderId="30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 wrapText="1"/>
    </xf>
    <xf numFmtId="177" fontId="3" fillId="33" borderId="32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vertical="center"/>
    </xf>
    <xf numFmtId="177" fontId="3" fillId="33" borderId="30" xfId="0" applyNumberFormat="1" applyFont="1" applyFill="1" applyBorder="1" applyAlignment="1">
      <alignment horizontal="center" vertical="center" wrapText="1"/>
    </xf>
    <xf numFmtId="177" fontId="3" fillId="33" borderId="31" xfId="0" applyNumberFormat="1" applyFont="1" applyFill="1" applyBorder="1" applyAlignment="1">
      <alignment horizontal="center" vertical="center" wrapText="1"/>
    </xf>
    <xf numFmtId="177" fontId="3" fillId="33" borderId="33" xfId="0" applyNumberFormat="1" applyFont="1" applyFill="1" applyBorder="1" applyAlignment="1">
      <alignment horizontal="center" vertical="center" wrapText="1"/>
    </xf>
    <xf numFmtId="177" fontId="7" fillId="0" borderId="34" xfId="0" applyNumberFormat="1" applyFont="1" applyFill="1" applyBorder="1" applyAlignment="1">
      <alignment vertical="center" shrinkToFit="1"/>
    </xf>
    <xf numFmtId="177" fontId="7" fillId="0" borderId="35" xfId="0" applyNumberFormat="1" applyFont="1" applyFill="1" applyBorder="1" applyAlignment="1">
      <alignment vertical="center" shrinkToFit="1"/>
    </xf>
    <xf numFmtId="177" fontId="7" fillId="0" borderId="36" xfId="0" applyNumberFormat="1" applyFont="1" applyFill="1" applyBorder="1" applyAlignment="1">
      <alignment vertical="center" shrinkToFit="1"/>
    </xf>
    <xf numFmtId="177" fontId="7" fillId="0" borderId="37" xfId="0" applyNumberFormat="1" applyFont="1" applyFill="1" applyBorder="1" applyAlignment="1">
      <alignment vertical="center" shrinkToFit="1"/>
    </xf>
    <xf numFmtId="177" fontId="7" fillId="0" borderId="38" xfId="0" applyNumberFormat="1" applyFont="1" applyFill="1" applyBorder="1" applyAlignment="1">
      <alignment vertical="center" shrinkToFit="1"/>
    </xf>
    <xf numFmtId="177" fontId="3" fillId="34" borderId="32" xfId="0" applyNumberFormat="1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3" fillId="33" borderId="24" xfId="0" applyNumberFormat="1" applyFont="1" applyFill="1" applyBorder="1" applyAlignment="1">
      <alignment horizontal="center" vertical="center" textRotation="255"/>
    </xf>
    <xf numFmtId="177" fontId="3" fillId="33" borderId="13" xfId="0" applyNumberFormat="1" applyFont="1" applyFill="1" applyBorder="1" applyAlignment="1">
      <alignment horizontal="center" vertical="center" textRotation="255"/>
    </xf>
    <xf numFmtId="177" fontId="3" fillId="33" borderId="20" xfId="0" applyNumberFormat="1" applyFont="1" applyFill="1" applyBorder="1" applyAlignment="1">
      <alignment horizontal="center" vertical="center" textRotation="255"/>
    </xf>
    <xf numFmtId="177" fontId="3" fillId="33" borderId="40" xfId="0" applyNumberFormat="1" applyFont="1" applyFill="1" applyBorder="1" applyAlignment="1">
      <alignment horizontal="center" vertical="center"/>
    </xf>
    <xf numFmtId="177" fontId="3" fillId="33" borderId="41" xfId="0" applyNumberFormat="1" applyFont="1" applyFill="1" applyBorder="1" applyAlignment="1">
      <alignment horizontal="center" vertical="center"/>
    </xf>
    <xf numFmtId="177" fontId="3" fillId="33" borderId="42" xfId="0" applyNumberFormat="1" applyFont="1" applyFill="1" applyBorder="1" applyAlignment="1">
      <alignment horizontal="center" vertical="center"/>
    </xf>
    <xf numFmtId="177" fontId="3" fillId="33" borderId="43" xfId="0" applyNumberFormat="1" applyFont="1" applyFill="1" applyBorder="1" applyAlignment="1">
      <alignment horizontal="center" vertical="center"/>
    </xf>
    <xf numFmtId="177" fontId="3" fillId="33" borderId="44" xfId="0" applyNumberFormat="1" applyFont="1" applyFill="1" applyBorder="1" applyAlignment="1">
      <alignment horizontal="center" vertical="center"/>
    </xf>
    <xf numFmtId="177" fontId="3" fillId="33" borderId="45" xfId="0" applyNumberFormat="1" applyFont="1" applyFill="1" applyBorder="1" applyAlignment="1">
      <alignment horizontal="center" vertical="center"/>
    </xf>
    <xf numFmtId="177" fontId="3" fillId="33" borderId="46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33" borderId="47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3" fillId="33" borderId="48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49" xfId="0" applyNumberFormat="1" applyFont="1" applyFill="1" applyBorder="1" applyAlignment="1">
      <alignment horizontal="center" vertical="center"/>
    </xf>
    <xf numFmtId="177" fontId="3" fillId="33" borderId="30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177" fontId="8" fillId="33" borderId="40" xfId="0" applyNumberFormat="1" applyFont="1" applyFill="1" applyBorder="1" applyAlignment="1">
      <alignment horizontal="center" vertical="center"/>
    </xf>
    <xf numFmtId="177" fontId="8" fillId="33" borderId="41" xfId="0" applyNumberFormat="1" applyFont="1" applyFill="1" applyBorder="1" applyAlignment="1">
      <alignment horizontal="center" vertical="center"/>
    </xf>
    <xf numFmtId="177" fontId="8" fillId="33" borderId="50" xfId="0" applyNumberFormat="1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43" fillId="35" borderId="54" xfId="0" applyFont="1" applyFill="1" applyBorder="1" applyAlignment="1">
      <alignment horizontal="center" vertical="center"/>
    </xf>
    <xf numFmtId="0" fontId="43" fillId="35" borderId="10" xfId="0" applyNumberFormat="1" applyFont="1" applyFill="1" applyBorder="1" applyAlignment="1" quotePrefix="1">
      <alignment horizontal="center" vertical="center"/>
    </xf>
    <xf numFmtId="177" fontId="44" fillId="0" borderId="24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 shrinkToFit="1"/>
    </xf>
    <xf numFmtId="176" fontId="44" fillId="0" borderId="27" xfId="0" applyNumberFormat="1" applyFont="1" applyFill="1" applyBorder="1" applyAlignment="1">
      <alignment vertical="center" shrinkToFit="1"/>
    </xf>
    <xf numFmtId="0" fontId="45" fillId="0" borderId="0" xfId="0" applyFont="1" applyAlignment="1">
      <alignment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11" xfId="0" applyNumberFormat="1" applyFont="1" applyFill="1" applyBorder="1" applyAlignment="1" quotePrefix="1">
      <alignment horizontal="center" vertical="center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26" xfId="0" applyNumberFormat="1" applyFont="1" applyFill="1" applyBorder="1" applyAlignment="1">
      <alignment vertical="center" shrinkToFit="1"/>
    </xf>
    <xf numFmtId="0" fontId="43" fillId="35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vertical="center" shrinkToFit="1"/>
    </xf>
    <xf numFmtId="176" fontId="44" fillId="0" borderId="28" xfId="0" applyNumberFormat="1" applyFont="1" applyFill="1" applyBorder="1" applyAlignment="1">
      <alignment vertical="center" shrinkToFit="1"/>
    </xf>
    <xf numFmtId="0" fontId="43" fillId="35" borderId="41" xfId="0" applyFont="1" applyFill="1" applyBorder="1" applyAlignment="1">
      <alignment horizontal="center" vertical="center"/>
    </xf>
    <xf numFmtId="0" fontId="43" fillId="35" borderId="13" xfId="0" applyNumberFormat="1" applyFont="1" applyFill="1" applyBorder="1" applyAlignment="1">
      <alignment horizontal="center" vertical="center"/>
    </xf>
    <xf numFmtId="0" fontId="43" fillId="35" borderId="50" xfId="0" applyFont="1" applyFill="1" applyBorder="1" applyAlignment="1">
      <alignment horizontal="center" vertical="center"/>
    </xf>
    <xf numFmtId="0" fontId="43" fillId="35" borderId="14" xfId="0" applyNumberFormat="1" applyFont="1" applyFill="1" applyBorder="1" applyAlignment="1" quotePrefix="1">
      <alignment horizontal="center" vertical="center"/>
    </xf>
    <xf numFmtId="176" fontId="44" fillId="0" borderId="14" xfId="0" applyNumberFormat="1" applyFont="1" applyFill="1" applyBorder="1" applyAlignment="1">
      <alignment vertical="center" shrinkToFit="1"/>
    </xf>
    <xf numFmtId="176" fontId="44" fillId="0" borderId="29" xfId="0" applyNumberFormat="1" applyFont="1" applyFill="1" applyBorder="1" applyAlignment="1">
      <alignment vertical="center" shrinkToFit="1"/>
    </xf>
    <xf numFmtId="0" fontId="43" fillId="35" borderId="15" xfId="0" applyNumberFormat="1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Continuous" vertical="center"/>
    </xf>
    <xf numFmtId="0" fontId="43" fillId="35" borderId="17" xfId="0" applyFont="1" applyFill="1" applyBorder="1" applyAlignment="1">
      <alignment horizontal="centerContinuous" vertical="center"/>
    </xf>
    <xf numFmtId="176" fontId="44" fillId="0" borderId="19" xfId="0" applyNumberFormat="1" applyFont="1" applyFill="1" applyBorder="1" applyAlignment="1">
      <alignment vertical="center" shrinkToFit="1"/>
    </xf>
    <xf numFmtId="176" fontId="44" fillId="0" borderId="22" xfId="0" applyNumberFormat="1" applyFont="1" applyFill="1" applyBorder="1" applyAlignment="1">
      <alignment vertical="center" shrinkToFit="1"/>
    </xf>
    <xf numFmtId="177" fontId="2" fillId="0" borderId="11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0"/>
  <sheetViews>
    <sheetView view="pageBreakPreview" zoomScale="60" zoomScaleNormal="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1" sqref="H31"/>
    </sheetView>
  </sheetViews>
  <sheetFormatPr defaultColWidth="9.00390625" defaultRowHeight="13.5"/>
  <cols>
    <col min="1" max="2" width="4.625" style="9" customWidth="1"/>
    <col min="3" max="3" width="8.625" style="9" customWidth="1"/>
    <col min="4" max="4" width="12.625" style="9" customWidth="1"/>
    <col min="5" max="29" width="8.625" style="9" customWidth="1"/>
    <col min="30" max="16384" width="9.00390625" style="9" customWidth="1"/>
  </cols>
  <sheetData>
    <row r="1" s="25" customFormat="1" ht="18.75" customHeight="1">
      <c r="A1" s="25" t="s">
        <v>34</v>
      </c>
    </row>
    <row r="2" spans="1:29" s="25" customFormat="1" ht="18.75" customHeight="1">
      <c r="A2" s="25" t="s">
        <v>81</v>
      </c>
      <c r="AC2" s="6" t="s">
        <v>64</v>
      </c>
    </row>
    <row r="3" ht="11.25" customHeight="1" thickBot="1">
      <c r="AC3" s="6" t="s">
        <v>1</v>
      </c>
    </row>
    <row r="4" spans="1:29" ht="25.5" customHeight="1">
      <c r="A4" s="127" t="s">
        <v>81</v>
      </c>
      <c r="B4" s="128"/>
      <c r="C4" s="91" t="s">
        <v>77</v>
      </c>
      <c r="D4" s="91" t="s">
        <v>78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8</v>
      </c>
      <c r="J4" s="92" t="s">
        <v>9</v>
      </c>
      <c r="K4" s="92" t="s">
        <v>10</v>
      </c>
      <c r="L4" s="92" t="s">
        <v>11</v>
      </c>
      <c r="M4" s="92" t="s">
        <v>12</v>
      </c>
      <c r="N4" s="92" t="s">
        <v>13</v>
      </c>
      <c r="O4" s="92" t="s">
        <v>14</v>
      </c>
      <c r="P4" s="92" t="s">
        <v>15</v>
      </c>
      <c r="Q4" s="92" t="s">
        <v>16</v>
      </c>
      <c r="R4" s="92" t="s">
        <v>17</v>
      </c>
      <c r="S4" s="92" t="s">
        <v>18</v>
      </c>
      <c r="T4" s="92" t="s">
        <v>19</v>
      </c>
      <c r="U4" s="92" t="s">
        <v>20</v>
      </c>
      <c r="V4" s="92" t="s">
        <v>21</v>
      </c>
      <c r="W4" s="92" t="s">
        <v>22</v>
      </c>
      <c r="X4" s="92" t="s">
        <v>23</v>
      </c>
      <c r="Y4" s="92" t="s">
        <v>24</v>
      </c>
      <c r="Z4" s="92" t="s">
        <v>25</v>
      </c>
      <c r="AA4" s="92" t="s">
        <v>26</v>
      </c>
      <c r="AB4" s="92" t="s">
        <v>27</v>
      </c>
      <c r="AC4" s="93" t="s">
        <v>28</v>
      </c>
    </row>
    <row r="5" spans="1:29" ht="12.75" customHeight="1">
      <c r="A5" s="118" t="s">
        <v>82</v>
      </c>
      <c r="B5" s="119"/>
      <c r="C5" s="129" t="s">
        <v>29</v>
      </c>
      <c r="D5" s="32" t="s">
        <v>58</v>
      </c>
      <c r="E5" s="33">
        <v>25821.272774288253</v>
      </c>
      <c r="F5" s="33">
        <v>12770.725465789435</v>
      </c>
      <c r="G5" s="33">
        <v>33497.85112886079</v>
      </c>
      <c r="H5" s="33">
        <v>71754.85475541474</v>
      </c>
      <c r="I5" s="33">
        <v>71862.5973718416</v>
      </c>
      <c r="J5" s="33">
        <v>6602.591454717744</v>
      </c>
      <c r="K5" s="33">
        <v>6692.005842450437</v>
      </c>
      <c r="L5" s="33">
        <v>7173.3864498246485</v>
      </c>
      <c r="M5" s="33">
        <v>8126.4564926915455</v>
      </c>
      <c r="N5" s="33">
        <v>7744.447295874084</v>
      </c>
      <c r="O5" s="33">
        <v>9636.902275354796</v>
      </c>
      <c r="P5" s="33">
        <v>9228.801621612778</v>
      </c>
      <c r="Q5" s="33">
        <v>7335.5355720410535</v>
      </c>
      <c r="R5" s="33">
        <v>7709.9124591118225</v>
      </c>
      <c r="S5" s="33">
        <v>7620.989361954082</v>
      </c>
      <c r="T5" s="33">
        <v>7962.565374505723</v>
      </c>
      <c r="U5" s="33">
        <v>7314.443810653261</v>
      </c>
      <c r="V5" s="33">
        <v>7568.5036627277605</v>
      </c>
      <c r="W5" s="33">
        <v>7421.41965057093</v>
      </c>
      <c r="X5" s="33">
        <v>6920.025766034112</v>
      </c>
      <c r="Y5" s="33">
        <v>6715.846074664753</v>
      </c>
      <c r="Z5" s="33">
        <v>5602.773891866463</v>
      </c>
      <c r="AA5" s="33">
        <v>3490.7853953200743</v>
      </c>
      <c r="AB5" s="33">
        <v>7766.766593031272</v>
      </c>
      <c r="AC5" s="34">
        <v>354341.4605412022</v>
      </c>
    </row>
    <row r="6" spans="1:29" ht="12.75" customHeight="1">
      <c r="A6" s="118"/>
      <c r="B6" s="119"/>
      <c r="C6" s="123"/>
      <c r="D6" s="38" t="s">
        <v>79</v>
      </c>
      <c r="E6" s="39">
        <v>102.87126074610792</v>
      </c>
      <c r="F6" s="39">
        <v>168.24294768361042</v>
      </c>
      <c r="G6" s="39">
        <v>536.2487814915312</v>
      </c>
      <c r="H6" s="39">
        <v>1418.9154127851484</v>
      </c>
      <c r="I6" s="39">
        <v>2551.289113410382</v>
      </c>
      <c r="J6" s="39">
        <v>357.72962298556826</v>
      </c>
      <c r="K6" s="39">
        <v>367.8304475105991</v>
      </c>
      <c r="L6" s="39">
        <v>367.4775484269815</v>
      </c>
      <c r="M6" s="39">
        <v>303.18316813303977</v>
      </c>
      <c r="N6" s="39">
        <v>258.5281639723992</v>
      </c>
      <c r="O6" s="39">
        <v>432.11147430479076</v>
      </c>
      <c r="P6" s="39">
        <v>411.9154646526916</v>
      </c>
      <c r="Q6" s="39">
        <v>372.6261463048589</v>
      </c>
      <c r="R6" s="39">
        <v>303.0163697869664</v>
      </c>
      <c r="S6" s="39">
        <v>270.02266505474745</v>
      </c>
      <c r="T6" s="39">
        <v>392.6364086689915</v>
      </c>
      <c r="U6" s="39">
        <v>382.61833955043556</v>
      </c>
      <c r="V6" s="39">
        <v>358.68598226160674</v>
      </c>
      <c r="W6" s="39">
        <v>390.29864783739407</v>
      </c>
      <c r="X6" s="39">
        <v>335.4428519705282</v>
      </c>
      <c r="Y6" s="39">
        <v>361.4568861023685</v>
      </c>
      <c r="Z6" s="39">
        <v>308.81997010023883</v>
      </c>
      <c r="AA6" s="39">
        <v>189.80040962954342</v>
      </c>
      <c r="AB6" s="39">
        <v>2292.59709995574</v>
      </c>
      <c r="AC6" s="40">
        <v>13234.36518332627</v>
      </c>
    </row>
    <row r="7" spans="1:29" ht="12.75" customHeight="1">
      <c r="A7" s="118"/>
      <c r="B7" s="119"/>
      <c r="C7" s="123"/>
      <c r="D7" s="22" t="s">
        <v>30</v>
      </c>
      <c r="E7" s="26">
        <v>104.38908804599298</v>
      </c>
      <c r="F7" s="26">
        <v>39.962033273104</v>
      </c>
      <c r="G7" s="26">
        <v>80.672348479452</v>
      </c>
      <c r="H7" s="26">
        <v>151.11988334487893</v>
      </c>
      <c r="I7" s="26">
        <v>138.34724415347497</v>
      </c>
      <c r="J7" s="26">
        <v>11.998107498598744</v>
      </c>
      <c r="K7" s="26">
        <v>12.357681782012135</v>
      </c>
      <c r="L7" s="26">
        <v>13.198508734696542</v>
      </c>
      <c r="M7" s="26">
        <v>14.508105809901487</v>
      </c>
      <c r="N7" s="26">
        <v>13.599910350755087</v>
      </c>
      <c r="O7" s="26">
        <v>15.508875395077427</v>
      </c>
      <c r="P7" s="26">
        <v>14.539892941574935</v>
      </c>
      <c r="Q7" s="26">
        <v>11.58582534673144</v>
      </c>
      <c r="R7" s="26">
        <v>11.889157982398963</v>
      </c>
      <c r="S7" s="26">
        <v>11.679215658395234</v>
      </c>
      <c r="T7" s="26">
        <v>10.527765669826373</v>
      </c>
      <c r="U7" s="26">
        <v>9.68357159118851</v>
      </c>
      <c r="V7" s="26">
        <v>9.909444651001115</v>
      </c>
      <c r="W7" s="26">
        <v>9.457584877001999</v>
      </c>
      <c r="X7" s="26">
        <v>6.893226926355001</v>
      </c>
      <c r="Y7" s="26">
        <v>9.922812738483001</v>
      </c>
      <c r="Z7" s="26">
        <v>6.794882562539</v>
      </c>
      <c r="AA7" s="26">
        <v>2.90430909732</v>
      </c>
      <c r="AB7" s="26">
        <v>49.539658780828006</v>
      </c>
      <c r="AC7" s="27">
        <v>760.9891356915878</v>
      </c>
    </row>
    <row r="8" spans="1:29" ht="12.75" customHeight="1">
      <c r="A8" s="118"/>
      <c r="B8" s="119"/>
      <c r="C8" s="123"/>
      <c r="D8" s="18" t="s">
        <v>31</v>
      </c>
      <c r="E8" s="28">
        <v>26028.533123080357</v>
      </c>
      <c r="F8" s="28">
        <v>12978.930446746146</v>
      </c>
      <c r="G8" s="28">
        <v>34114.77225883177</v>
      </c>
      <c r="H8" s="28">
        <v>73324.89005154475</v>
      </c>
      <c r="I8" s="28">
        <v>74552.23372940549</v>
      </c>
      <c r="J8" s="28">
        <v>6972.319185201912</v>
      </c>
      <c r="K8" s="28">
        <v>7072.193971743049</v>
      </c>
      <c r="L8" s="28">
        <v>7554.062506986328</v>
      </c>
      <c r="M8" s="28">
        <v>8444.147766634489</v>
      </c>
      <c r="N8" s="28">
        <v>8016.575370197238</v>
      </c>
      <c r="O8" s="28">
        <v>10084.52262505467</v>
      </c>
      <c r="P8" s="28">
        <v>9655.256979207046</v>
      </c>
      <c r="Q8" s="28">
        <v>7719.747543692648</v>
      </c>
      <c r="R8" s="28">
        <v>8024.81798688119</v>
      </c>
      <c r="S8" s="28">
        <v>7902.691242667223</v>
      </c>
      <c r="T8" s="28">
        <v>8365.729548844542</v>
      </c>
      <c r="U8" s="28">
        <v>7706.745721794886</v>
      </c>
      <c r="V8" s="28">
        <v>7937.099089640367</v>
      </c>
      <c r="W8" s="28">
        <v>7821.175883285325</v>
      </c>
      <c r="X8" s="28">
        <v>7262.361844930994</v>
      </c>
      <c r="Y8" s="28">
        <v>7087.225773505604</v>
      </c>
      <c r="Z8" s="28">
        <v>5918.38874452924</v>
      </c>
      <c r="AA8" s="28">
        <v>3683.490114046936</v>
      </c>
      <c r="AB8" s="28">
        <v>10108.903351767844</v>
      </c>
      <c r="AC8" s="29">
        <v>368336.8148602199</v>
      </c>
    </row>
    <row r="9" spans="1:29" ht="12.75" customHeight="1">
      <c r="A9" s="118"/>
      <c r="B9" s="119"/>
      <c r="C9" s="123" t="s">
        <v>80</v>
      </c>
      <c r="D9" s="35" t="s">
        <v>58</v>
      </c>
      <c r="E9" s="36">
        <v>570.2112969005634</v>
      </c>
      <c r="F9" s="36">
        <v>572.7695680051434</v>
      </c>
      <c r="G9" s="36">
        <v>2236.7596959478788</v>
      </c>
      <c r="H9" s="36">
        <v>5812.728138542949</v>
      </c>
      <c r="I9" s="36">
        <v>6827.605898353525</v>
      </c>
      <c r="J9" s="36">
        <v>764.7708027353377</v>
      </c>
      <c r="K9" s="36">
        <v>737.0094179054968</v>
      </c>
      <c r="L9" s="36">
        <v>745.7868295329056</v>
      </c>
      <c r="M9" s="36">
        <v>841.0576545060231</v>
      </c>
      <c r="N9" s="36">
        <v>854.318433137041</v>
      </c>
      <c r="O9" s="36">
        <v>1270.0594614476895</v>
      </c>
      <c r="P9" s="36">
        <v>1179.7980832283258</v>
      </c>
      <c r="Q9" s="36">
        <v>926.2543222996228</v>
      </c>
      <c r="R9" s="36">
        <v>946.460274317566</v>
      </c>
      <c r="S9" s="36">
        <v>923.0265644763336</v>
      </c>
      <c r="T9" s="36">
        <v>1050.3642307666275</v>
      </c>
      <c r="U9" s="36">
        <v>918.758210147906</v>
      </c>
      <c r="V9" s="36">
        <v>887.90870651513</v>
      </c>
      <c r="W9" s="36">
        <v>936.1040348367949</v>
      </c>
      <c r="X9" s="36">
        <v>874.7865373999305</v>
      </c>
      <c r="Y9" s="36">
        <v>885.5400016136418</v>
      </c>
      <c r="Z9" s="36">
        <v>750.813534927113</v>
      </c>
      <c r="AA9" s="36">
        <v>458.2548035161831</v>
      </c>
      <c r="AB9" s="36">
        <v>655.6994980272007</v>
      </c>
      <c r="AC9" s="37">
        <v>32626.84599908693</v>
      </c>
    </row>
    <row r="10" spans="1:29" ht="12.75" customHeight="1">
      <c r="A10" s="118"/>
      <c r="B10" s="119"/>
      <c r="C10" s="123"/>
      <c r="D10" s="38" t="s">
        <v>79</v>
      </c>
      <c r="E10" s="39">
        <v>106.93085323952255</v>
      </c>
      <c r="F10" s="39">
        <v>449.6258446640001</v>
      </c>
      <c r="G10" s="39">
        <v>4725.401506439359</v>
      </c>
      <c r="H10" s="39">
        <v>18930.55069511653</v>
      </c>
      <c r="I10" s="39">
        <v>25731.526048314336</v>
      </c>
      <c r="J10" s="39">
        <v>3667.091743412389</v>
      </c>
      <c r="K10" s="39">
        <v>3260.8327617799387</v>
      </c>
      <c r="L10" s="39">
        <v>3144.0104047309396</v>
      </c>
      <c r="M10" s="39">
        <v>3303.6597940972506</v>
      </c>
      <c r="N10" s="39">
        <v>3735.455188227933</v>
      </c>
      <c r="O10" s="39">
        <v>4907.958913495493</v>
      </c>
      <c r="P10" s="39">
        <v>5082.411803251802</v>
      </c>
      <c r="Q10" s="39">
        <v>4609.970642908244</v>
      </c>
      <c r="R10" s="39">
        <v>4095.640472537558</v>
      </c>
      <c r="S10" s="39">
        <v>4214.744863713284</v>
      </c>
      <c r="T10" s="39">
        <v>4393.534198313894</v>
      </c>
      <c r="U10" s="39">
        <v>4455.950054034218</v>
      </c>
      <c r="V10" s="39">
        <v>4511.075046730701</v>
      </c>
      <c r="W10" s="39">
        <v>4096.9751416952195</v>
      </c>
      <c r="X10" s="39">
        <v>4150.772865370093</v>
      </c>
      <c r="Y10" s="39">
        <v>3931.189442095491</v>
      </c>
      <c r="Z10" s="39">
        <v>3808.052237291171</v>
      </c>
      <c r="AA10" s="39">
        <v>2039.7435876857194</v>
      </c>
      <c r="AB10" s="39">
        <v>9731.966713767044</v>
      </c>
      <c r="AC10" s="40">
        <v>131085.07082291218</v>
      </c>
    </row>
    <row r="11" spans="1:29" ht="12.75" customHeight="1">
      <c r="A11" s="118"/>
      <c r="B11" s="119"/>
      <c r="C11" s="123"/>
      <c r="D11" s="22" t="s">
        <v>30</v>
      </c>
      <c r="E11" s="26">
        <v>14.297382548712</v>
      </c>
      <c r="F11" s="26">
        <v>22.111744598804</v>
      </c>
      <c r="G11" s="26">
        <v>93.63480338025299</v>
      </c>
      <c r="H11" s="26">
        <v>218.82779616181497</v>
      </c>
      <c r="I11" s="26">
        <v>285.061815682292</v>
      </c>
      <c r="J11" s="26">
        <v>23.836871993575674</v>
      </c>
      <c r="K11" s="26">
        <v>21.446984581159903</v>
      </c>
      <c r="L11" s="26">
        <v>20.755472375367702</v>
      </c>
      <c r="M11" s="26">
        <v>22.358680386891447</v>
      </c>
      <c r="N11" s="26">
        <v>24.269168270712257</v>
      </c>
      <c r="O11" s="26">
        <v>23.46421942712194</v>
      </c>
      <c r="P11" s="26">
        <v>23.408061810014946</v>
      </c>
      <c r="Q11" s="26">
        <v>20.27420804181949</v>
      </c>
      <c r="R11" s="26">
        <v>19.005942038058794</v>
      </c>
      <c r="S11" s="26">
        <v>18.951172643691827</v>
      </c>
      <c r="T11" s="26">
        <v>18.00019848998716</v>
      </c>
      <c r="U11" s="26">
        <v>17.587520027344365</v>
      </c>
      <c r="V11" s="26">
        <v>17.205124214637472</v>
      </c>
      <c r="W11" s="26">
        <v>13.684994843142002</v>
      </c>
      <c r="X11" s="26">
        <v>10.680988734652</v>
      </c>
      <c r="Y11" s="26">
        <v>10.795042250853</v>
      </c>
      <c r="Z11" s="26">
        <v>8.715186297596</v>
      </c>
      <c r="AA11" s="26">
        <v>7.489176327679001</v>
      </c>
      <c r="AB11" s="26">
        <v>49.46287089403402</v>
      </c>
      <c r="AC11" s="27">
        <v>1005.3254260202149</v>
      </c>
    </row>
    <row r="12" spans="1:29" ht="12.75" customHeight="1">
      <c r="A12" s="118"/>
      <c r="B12" s="119"/>
      <c r="C12" s="123"/>
      <c r="D12" s="18" t="s">
        <v>31</v>
      </c>
      <c r="E12" s="28">
        <v>691.4395326887977</v>
      </c>
      <c r="F12" s="28">
        <v>1044.5071572679476</v>
      </c>
      <c r="G12" s="28">
        <v>7055.79600576749</v>
      </c>
      <c r="H12" s="28">
        <v>24962.10662982128</v>
      </c>
      <c r="I12" s="28">
        <v>32844.19376235015</v>
      </c>
      <c r="J12" s="28">
        <v>4455.699418141304</v>
      </c>
      <c r="K12" s="28">
        <v>4019.289164266596</v>
      </c>
      <c r="L12" s="28">
        <v>3910.552706639213</v>
      </c>
      <c r="M12" s="28">
        <v>4167.076128990164</v>
      </c>
      <c r="N12" s="28">
        <v>4614.042789635684</v>
      </c>
      <c r="O12" s="28">
        <v>6201.482594370306</v>
      </c>
      <c r="P12" s="28">
        <v>6285.617948290141</v>
      </c>
      <c r="Q12" s="28">
        <v>5556.499173249687</v>
      </c>
      <c r="R12" s="28">
        <v>5061.106688893185</v>
      </c>
      <c r="S12" s="28">
        <v>5156.722600833312</v>
      </c>
      <c r="T12" s="28">
        <v>5461.898627570509</v>
      </c>
      <c r="U12" s="28">
        <v>5392.295784209467</v>
      </c>
      <c r="V12" s="28">
        <v>5416.188877460468</v>
      </c>
      <c r="W12" s="28">
        <v>5046.7641713751555</v>
      </c>
      <c r="X12" s="28">
        <v>5036.240391504676</v>
      </c>
      <c r="Y12" s="28">
        <v>4827.524485959986</v>
      </c>
      <c r="Z12" s="28">
        <v>4567.58095851588</v>
      </c>
      <c r="AA12" s="28">
        <v>2505.4875675295816</v>
      </c>
      <c r="AB12" s="28">
        <v>10437.12908268828</v>
      </c>
      <c r="AC12" s="29">
        <v>164717.24224801923</v>
      </c>
    </row>
    <row r="13" spans="1:29" ht="12.75" customHeight="1">
      <c r="A13" s="126"/>
      <c r="B13" s="120"/>
      <c r="C13" s="123" t="s">
        <v>28</v>
      </c>
      <c r="D13" s="123"/>
      <c r="E13" s="28">
        <v>26719.97265576916</v>
      </c>
      <c r="F13" s="28">
        <v>14023.4376040141</v>
      </c>
      <c r="G13" s="28">
        <v>41170.56826459925</v>
      </c>
      <c r="H13" s="28">
        <v>98286.99668136603</v>
      </c>
      <c r="I13" s="28">
        <v>107396.42749175569</v>
      </c>
      <c r="J13" s="28">
        <v>11428.018603343215</v>
      </c>
      <c r="K13" s="28">
        <v>11091.483136009643</v>
      </c>
      <c r="L13" s="28">
        <v>11464.615213625544</v>
      </c>
      <c r="M13" s="28">
        <v>12611.22389562465</v>
      </c>
      <c r="N13" s="28">
        <v>12630.618159832922</v>
      </c>
      <c r="O13" s="28">
        <v>16286.005219424967</v>
      </c>
      <c r="P13" s="28">
        <v>15940.874927497187</v>
      </c>
      <c r="Q13" s="28">
        <v>13276.246716942336</v>
      </c>
      <c r="R13" s="28">
        <v>13085.924675774371</v>
      </c>
      <c r="S13" s="28">
        <v>13059.41384350053</v>
      </c>
      <c r="T13" s="28">
        <v>13827.628176415055</v>
      </c>
      <c r="U13" s="28">
        <v>13099.041506004356</v>
      </c>
      <c r="V13" s="28">
        <v>13353.287967100841</v>
      </c>
      <c r="W13" s="28">
        <v>12867.940054660483</v>
      </c>
      <c r="X13" s="28">
        <v>12298.60223643567</v>
      </c>
      <c r="Y13" s="28">
        <v>11914.750259465587</v>
      </c>
      <c r="Z13" s="28">
        <v>10485.96970304512</v>
      </c>
      <c r="AA13" s="28">
        <v>6188.977681576517</v>
      </c>
      <c r="AB13" s="28">
        <v>20546.032434456116</v>
      </c>
      <c r="AC13" s="29">
        <v>533054.0571082392</v>
      </c>
    </row>
    <row r="14" spans="1:29" ht="12.75" customHeight="1">
      <c r="A14" s="116" t="s">
        <v>83</v>
      </c>
      <c r="B14" s="117"/>
      <c r="C14" s="123" t="s">
        <v>29</v>
      </c>
      <c r="D14" s="35" t="s">
        <v>58</v>
      </c>
      <c r="E14" s="36">
        <v>361.7722350256517</v>
      </c>
      <c r="F14" s="36">
        <v>406.0241648590139</v>
      </c>
      <c r="G14" s="36">
        <v>1299.5798170390528</v>
      </c>
      <c r="H14" s="36">
        <v>3876.3831927641004</v>
      </c>
      <c r="I14" s="36">
        <v>4028.3043647606446</v>
      </c>
      <c r="J14" s="36">
        <v>367.95823602654735</v>
      </c>
      <c r="K14" s="36">
        <v>380.70014811049896</v>
      </c>
      <c r="L14" s="36">
        <v>431.5563931168945</v>
      </c>
      <c r="M14" s="36">
        <v>461.9049927522141</v>
      </c>
      <c r="N14" s="36">
        <v>416.5262675026821</v>
      </c>
      <c r="O14" s="36">
        <v>535.9489685489375</v>
      </c>
      <c r="P14" s="36">
        <v>462.3493159738148</v>
      </c>
      <c r="Q14" s="36">
        <v>350.7559435587757</v>
      </c>
      <c r="R14" s="36">
        <v>371.04352735028056</v>
      </c>
      <c r="S14" s="36">
        <v>354.07565090509763</v>
      </c>
      <c r="T14" s="36">
        <v>392.4171487534269</v>
      </c>
      <c r="U14" s="36">
        <v>340.3506819044507</v>
      </c>
      <c r="V14" s="36">
        <v>331.426888663929</v>
      </c>
      <c r="W14" s="36">
        <v>339.6866248003568</v>
      </c>
      <c r="X14" s="36">
        <v>279.67491027766926</v>
      </c>
      <c r="Y14" s="36">
        <v>312.6732464057849</v>
      </c>
      <c r="Z14" s="36">
        <v>238.94965023346288</v>
      </c>
      <c r="AA14" s="36">
        <v>134.72975995178987</v>
      </c>
      <c r="AB14" s="36">
        <v>373.93235036720654</v>
      </c>
      <c r="AC14" s="37">
        <v>16848.724479652286</v>
      </c>
    </row>
    <row r="15" spans="1:29" ht="12.75" customHeight="1">
      <c r="A15" s="118"/>
      <c r="B15" s="119"/>
      <c r="C15" s="123"/>
      <c r="D15" s="38" t="s">
        <v>79</v>
      </c>
      <c r="E15" s="39">
        <v>7.139326182744553</v>
      </c>
      <c r="F15" s="39">
        <v>12.186353067123989</v>
      </c>
      <c r="G15" s="39">
        <v>46.00604540521996</v>
      </c>
      <c r="H15" s="39">
        <v>170.91750062201223</v>
      </c>
      <c r="I15" s="39">
        <v>334.9977958496268</v>
      </c>
      <c r="J15" s="39">
        <v>41.20819774000251</v>
      </c>
      <c r="K15" s="39">
        <v>40.95107545905168</v>
      </c>
      <c r="L15" s="39">
        <v>42.49488255770335</v>
      </c>
      <c r="M15" s="39">
        <v>40.90439370708553</v>
      </c>
      <c r="N15" s="39">
        <v>39.9607252997643</v>
      </c>
      <c r="O15" s="39">
        <v>51.44583024889306</v>
      </c>
      <c r="P15" s="39">
        <v>52.6719534223987</v>
      </c>
      <c r="Q15" s="39">
        <v>45.595455993132546</v>
      </c>
      <c r="R15" s="39">
        <v>35.418619726604156</v>
      </c>
      <c r="S15" s="39">
        <v>35.917158520634906</v>
      </c>
      <c r="T15" s="39">
        <v>49.08073935224585</v>
      </c>
      <c r="U15" s="39">
        <v>52.628922716746025</v>
      </c>
      <c r="V15" s="39">
        <v>52.5742265810278</v>
      </c>
      <c r="W15" s="39">
        <v>48.15728381412899</v>
      </c>
      <c r="X15" s="39">
        <v>43.06313963626963</v>
      </c>
      <c r="Y15" s="39">
        <v>46.594185431323496</v>
      </c>
      <c r="Z15" s="39">
        <v>36.43955329160497</v>
      </c>
      <c r="AA15" s="39">
        <v>22.617720460337388</v>
      </c>
      <c r="AB15" s="39">
        <v>236.54448072105987</v>
      </c>
      <c r="AC15" s="40">
        <v>1585.5155658067424</v>
      </c>
    </row>
    <row r="16" spans="1:29" ht="12.75" customHeight="1">
      <c r="A16" s="118"/>
      <c r="B16" s="119"/>
      <c r="C16" s="123"/>
      <c r="D16" s="22" t="s">
        <v>30</v>
      </c>
      <c r="E16" s="26">
        <v>2.8991490746259996</v>
      </c>
      <c r="F16" s="26">
        <v>3.2853903117790004</v>
      </c>
      <c r="G16" s="26">
        <v>8.629015955854998</v>
      </c>
      <c r="H16" s="26">
        <v>20.133928329571</v>
      </c>
      <c r="I16" s="26">
        <v>21.497833776962</v>
      </c>
      <c r="J16" s="26">
        <v>1.940415463626412</v>
      </c>
      <c r="K16" s="26">
        <v>1.9977482891606337</v>
      </c>
      <c r="L16" s="26">
        <v>2.2569605990382597</v>
      </c>
      <c r="M16" s="26">
        <v>2.380124253099825</v>
      </c>
      <c r="N16" s="26">
        <v>2.157384401268872</v>
      </c>
      <c r="O16" s="26">
        <v>3.1438548806559696</v>
      </c>
      <c r="P16" s="26">
        <v>2.76813841203557</v>
      </c>
      <c r="Q16" s="26">
        <v>2.1464966142364874</v>
      </c>
      <c r="R16" s="26">
        <v>2.1803985450413412</v>
      </c>
      <c r="S16" s="26">
        <v>2.081916365525632</v>
      </c>
      <c r="T16" s="26">
        <v>1.2382003529541041</v>
      </c>
      <c r="U16" s="26">
        <v>1.1313516360095481</v>
      </c>
      <c r="V16" s="26">
        <v>1.1025463263503474</v>
      </c>
      <c r="W16" s="26">
        <v>0.348466459746</v>
      </c>
      <c r="X16" s="26">
        <v>0.6773247272849999</v>
      </c>
      <c r="Y16" s="26">
        <v>1.729613564918</v>
      </c>
      <c r="Z16" s="26">
        <v>0.364994191577</v>
      </c>
      <c r="AA16" s="26">
        <v>0</v>
      </c>
      <c r="AB16" s="26">
        <v>5.102976324716998</v>
      </c>
      <c r="AC16" s="27">
        <v>91.19422885603899</v>
      </c>
    </row>
    <row r="17" spans="1:29" ht="12.75" customHeight="1">
      <c r="A17" s="118"/>
      <c r="B17" s="119"/>
      <c r="C17" s="123"/>
      <c r="D17" s="18" t="s">
        <v>31</v>
      </c>
      <c r="E17" s="28">
        <v>371.8107102830223</v>
      </c>
      <c r="F17" s="28">
        <v>421.49590823791686</v>
      </c>
      <c r="G17" s="28">
        <v>1354.2148784001276</v>
      </c>
      <c r="H17" s="28">
        <v>4067.4346217156844</v>
      </c>
      <c r="I17" s="28">
        <v>4384.799994387234</v>
      </c>
      <c r="J17" s="28">
        <v>411.10684923017624</v>
      </c>
      <c r="K17" s="28">
        <v>423.64897185871126</v>
      </c>
      <c r="L17" s="28">
        <v>476.3082362736362</v>
      </c>
      <c r="M17" s="28">
        <v>505.18951071239945</v>
      </c>
      <c r="N17" s="28">
        <v>458.6443772037153</v>
      </c>
      <c r="O17" s="28">
        <v>590.5386536784865</v>
      </c>
      <c r="P17" s="28">
        <v>517.7894078082489</v>
      </c>
      <c r="Q17" s="28">
        <v>398.4978961661447</v>
      </c>
      <c r="R17" s="28">
        <v>408.6425456219261</v>
      </c>
      <c r="S17" s="28">
        <v>392.0747257912582</v>
      </c>
      <c r="T17" s="28">
        <v>442.7360884586268</v>
      </c>
      <c r="U17" s="28">
        <v>394.1109562572063</v>
      </c>
      <c r="V17" s="28">
        <v>385.1036615713071</v>
      </c>
      <c r="W17" s="28">
        <v>388.1923750742318</v>
      </c>
      <c r="X17" s="28">
        <v>323.4153746412239</v>
      </c>
      <c r="Y17" s="28">
        <v>360.99704540202634</v>
      </c>
      <c r="Z17" s="28">
        <v>275.75419771664485</v>
      </c>
      <c r="AA17" s="28">
        <v>157.34748041212725</v>
      </c>
      <c r="AB17" s="28">
        <v>615.5798074129833</v>
      </c>
      <c r="AC17" s="29">
        <v>18525.434274315066</v>
      </c>
    </row>
    <row r="18" spans="1:29" ht="12.75" customHeight="1">
      <c r="A18" s="118"/>
      <c r="B18" s="119"/>
      <c r="C18" s="123" t="s">
        <v>80</v>
      </c>
      <c r="D18" s="35" t="s">
        <v>58</v>
      </c>
      <c r="E18" s="36">
        <v>6.833603441302931</v>
      </c>
      <c r="F18" s="36">
        <v>9.990066726740158</v>
      </c>
      <c r="G18" s="36">
        <v>54.34728460160295</v>
      </c>
      <c r="H18" s="36">
        <v>151.37631535746092</v>
      </c>
      <c r="I18" s="36">
        <v>115.51114129417911</v>
      </c>
      <c r="J18" s="36">
        <v>11.695670759328392</v>
      </c>
      <c r="K18" s="36">
        <v>11.421732883977048</v>
      </c>
      <c r="L18" s="36">
        <v>11.54781664492907</v>
      </c>
      <c r="M18" s="36">
        <v>13.589837417091607</v>
      </c>
      <c r="N18" s="36">
        <v>12.78159296956363</v>
      </c>
      <c r="O18" s="36">
        <v>22.189738237662137</v>
      </c>
      <c r="P18" s="36">
        <v>18.698901904098</v>
      </c>
      <c r="Q18" s="36">
        <v>14.15774271453197</v>
      </c>
      <c r="R18" s="36">
        <v>15.17456950912071</v>
      </c>
      <c r="S18" s="36">
        <v>14.696952637786055</v>
      </c>
      <c r="T18" s="36">
        <v>12.54729745557573</v>
      </c>
      <c r="U18" s="36">
        <v>10.886089563812808</v>
      </c>
      <c r="V18" s="36">
        <v>10.87794614398625</v>
      </c>
      <c r="W18" s="36">
        <v>11.358443982351629</v>
      </c>
      <c r="X18" s="36">
        <v>17.77916935508395</v>
      </c>
      <c r="Y18" s="36">
        <v>12.538804225809665</v>
      </c>
      <c r="Z18" s="36">
        <v>10.255969340727312</v>
      </c>
      <c r="AA18" s="36">
        <v>6.1820104008876315</v>
      </c>
      <c r="AB18" s="36">
        <v>6.964467892476</v>
      </c>
      <c r="AC18" s="37">
        <v>583.4031654600858</v>
      </c>
    </row>
    <row r="19" spans="1:29" ht="12.75" customHeight="1">
      <c r="A19" s="118"/>
      <c r="B19" s="119"/>
      <c r="C19" s="123"/>
      <c r="D19" s="38" t="s">
        <v>79</v>
      </c>
      <c r="E19" s="39">
        <v>1.6285076547577257</v>
      </c>
      <c r="F19" s="39">
        <v>9.019037639421269</v>
      </c>
      <c r="G19" s="39">
        <v>86.14505781243011</v>
      </c>
      <c r="H19" s="39">
        <v>648.4611032053486</v>
      </c>
      <c r="I19" s="39">
        <v>1127.2700691234627</v>
      </c>
      <c r="J19" s="39">
        <v>168.13556609466366</v>
      </c>
      <c r="K19" s="39">
        <v>130.2440762565158</v>
      </c>
      <c r="L19" s="39">
        <v>112.21086693651961</v>
      </c>
      <c r="M19" s="39">
        <v>138.53763157191818</v>
      </c>
      <c r="N19" s="39">
        <v>157.10666795871975</v>
      </c>
      <c r="O19" s="39">
        <v>178.13905488872248</v>
      </c>
      <c r="P19" s="39">
        <v>197.12725244955547</v>
      </c>
      <c r="Q19" s="39">
        <v>169.33949103923172</v>
      </c>
      <c r="R19" s="39">
        <v>147.0285003741859</v>
      </c>
      <c r="S19" s="39">
        <v>157.18255816015196</v>
      </c>
      <c r="T19" s="39">
        <v>155.63936391924335</v>
      </c>
      <c r="U19" s="39">
        <v>159.35361791471152</v>
      </c>
      <c r="V19" s="39">
        <v>163.9823111252054</v>
      </c>
      <c r="W19" s="39">
        <v>149.87390747769774</v>
      </c>
      <c r="X19" s="39">
        <v>159.46987369090647</v>
      </c>
      <c r="Y19" s="39">
        <v>122.98667897631456</v>
      </c>
      <c r="Z19" s="39">
        <v>152.97387029406158</v>
      </c>
      <c r="AA19" s="39">
        <v>73.10948136000549</v>
      </c>
      <c r="AB19" s="39">
        <v>248.03139686725413</v>
      </c>
      <c r="AC19" s="40">
        <v>4812.995942791006</v>
      </c>
    </row>
    <row r="20" spans="1:29" ht="12.75" customHeight="1">
      <c r="A20" s="118"/>
      <c r="B20" s="119"/>
      <c r="C20" s="123"/>
      <c r="D20" s="22" t="s">
        <v>30</v>
      </c>
      <c r="E20" s="26">
        <v>0.365557233562</v>
      </c>
      <c r="F20" s="26">
        <v>0.752194311197</v>
      </c>
      <c r="G20" s="26">
        <v>2.376964122915</v>
      </c>
      <c r="H20" s="26">
        <v>4.809151128512001</v>
      </c>
      <c r="I20" s="26">
        <v>5.8162063673620015</v>
      </c>
      <c r="J20" s="26">
        <v>1.197547095728245</v>
      </c>
      <c r="K20" s="26">
        <v>1.0270625562479891</v>
      </c>
      <c r="L20" s="26">
        <v>0.9069296612089677</v>
      </c>
      <c r="M20" s="26">
        <v>1.142107519217507</v>
      </c>
      <c r="N20" s="26">
        <v>1.198512753763292</v>
      </c>
      <c r="O20" s="26">
        <v>0.6024773997038667</v>
      </c>
      <c r="P20" s="26">
        <v>0.6354429957295793</v>
      </c>
      <c r="Q20" s="26">
        <v>0.5378285852189414</v>
      </c>
      <c r="R20" s="26">
        <v>0.4614218121855452</v>
      </c>
      <c r="S20" s="26">
        <v>0.476203690638067</v>
      </c>
      <c r="T20" s="26">
        <v>0.5615212301897801</v>
      </c>
      <c r="U20" s="26">
        <v>0.5750156851085958</v>
      </c>
      <c r="V20" s="26">
        <v>0.5746123740576241</v>
      </c>
      <c r="W20" s="26">
        <v>0</v>
      </c>
      <c r="X20" s="26">
        <v>0.32805604185</v>
      </c>
      <c r="Y20" s="26">
        <v>0.19361934812</v>
      </c>
      <c r="Z20" s="26">
        <v>0.344236340245</v>
      </c>
      <c r="AA20" s="26">
        <v>0.046758977650000005</v>
      </c>
      <c r="AB20" s="26">
        <v>1.340696352952</v>
      </c>
      <c r="AC20" s="27">
        <v>26.270123583363002</v>
      </c>
    </row>
    <row r="21" spans="1:29" ht="12.75" customHeight="1">
      <c r="A21" s="118"/>
      <c r="B21" s="119"/>
      <c r="C21" s="123"/>
      <c r="D21" s="18" t="s">
        <v>31</v>
      </c>
      <c r="E21" s="28">
        <v>8.827668329622657</v>
      </c>
      <c r="F21" s="28">
        <v>19.761298677358425</v>
      </c>
      <c r="G21" s="28">
        <v>142.86930653694802</v>
      </c>
      <c r="H21" s="28">
        <v>804.6465696913216</v>
      </c>
      <c r="I21" s="28">
        <v>1248.5974167850038</v>
      </c>
      <c r="J21" s="28">
        <v>181.02878394972026</v>
      </c>
      <c r="K21" s="28">
        <v>142.69287169674087</v>
      </c>
      <c r="L21" s="28">
        <v>124.66561324265764</v>
      </c>
      <c r="M21" s="28">
        <v>153.26957650822732</v>
      </c>
      <c r="N21" s="28">
        <v>171.08677368204667</v>
      </c>
      <c r="O21" s="28">
        <v>200.9312705260885</v>
      </c>
      <c r="P21" s="28">
        <v>216.46159734938303</v>
      </c>
      <c r="Q21" s="28">
        <v>184.03506233898264</v>
      </c>
      <c r="R21" s="28">
        <v>162.6644916954922</v>
      </c>
      <c r="S21" s="28">
        <v>172.35571448857607</v>
      </c>
      <c r="T21" s="28">
        <v>168.74818260500888</v>
      </c>
      <c r="U21" s="28">
        <v>170.81472316363292</v>
      </c>
      <c r="V21" s="28">
        <v>175.43486964324927</v>
      </c>
      <c r="W21" s="28">
        <v>161.23235146004936</v>
      </c>
      <c r="X21" s="28">
        <v>177.57709908784042</v>
      </c>
      <c r="Y21" s="28">
        <v>135.7191025502442</v>
      </c>
      <c r="Z21" s="28">
        <v>163.5740759750339</v>
      </c>
      <c r="AA21" s="28">
        <v>79.33825073854312</v>
      </c>
      <c r="AB21" s="28">
        <v>256.33656111268215</v>
      </c>
      <c r="AC21" s="29">
        <v>5422.669231834453</v>
      </c>
    </row>
    <row r="22" spans="1:29" ht="12.75" customHeight="1">
      <c r="A22" s="126"/>
      <c r="B22" s="120"/>
      <c r="C22" s="123" t="s">
        <v>28</v>
      </c>
      <c r="D22" s="123"/>
      <c r="E22" s="28">
        <v>380.63837861264494</v>
      </c>
      <c r="F22" s="28">
        <v>441.2572069152753</v>
      </c>
      <c r="G22" s="28">
        <v>1497.0841849370756</v>
      </c>
      <c r="H22" s="28">
        <v>4872.0811914070055</v>
      </c>
      <c r="I22" s="28">
        <v>5633.397411172237</v>
      </c>
      <c r="J22" s="28">
        <v>592.1356331798966</v>
      </c>
      <c r="K22" s="28">
        <v>566.3418435554521</v>
      </c>
      <c r="L22" s="28">
        <v>600.9738495162939</v>
      </c>
      <c r="M22" s="28">
        <v>658.4590872206267</v>
      </c>
      <c r="N22" s="28">
        <v>629.731150885762</v>
      </c>
      <c r="O22" s="28">
        <v>791.469924204575</v>
      </c>
      <c r="P22" s="28">
        <v>734.251005157632</v>
      </c>
      <c r="Q22" s="28">
        <v>582.5329585051273</v>
      </c>
      <c r="R22" s="28">
        <v>571.3070373174183</v>
      </c>
      <c r="S22" s="28">
        <v>564.4304402798342</v>
      </c>
      <c r="T22" s="28">
        <v>611.4842710636357</v>
      </c>
      <c r="U22" s="28">
        <v>564.9256794208393</v>
      </c>
      <c r="V22" s="28">
        <v>560.5385312145564</v>
      </c>
      <c r="W22" s="28">
        <v>549.4247265342811</v>
      </c>
      <c r="X22" s="28">
        <v>500.99247372906433</v>
      </c>
      <c r="Y22" s="28">
        <v>496.7161479522706</v>
      </c>
      <c r="Z22" s="28">
        <v>439.3282736916788</v>
      </c>
      <c r="AA22" s="28">
        <v>236.6857311506704</v>
      </c>
      <c r="AB22" s="28">
        <v>871.9163685256655</v>
      </c>
      <c r="AC22" s="29">
        <v>23948.103506149517</v>
      </c>
    </row>
    <row r="23" spans="1:29" ht="12.75" customHeight="1">
      <c r="A23" s="116" t="s">
        <v>84</v>
      </c>
      <c r="B23" s="117"/>
      <c r="C23" s="123" t="s">
        <v>29</v>
      </c>
      <c r="D23" s="35" t="s">
        <v>58</v>
      </c>
      <c r="E23" s="36">
        <v>2665.2163322424667</v>
      </c>
      <c r="F23" s="36">
        <v>1425.850890120566</v>
      </c>
      <c r="G23" s="36">
        <v>3783.461266789419</v>
      </c>
      <c r="H23" s="36">
        <v>8269.189967953693</v>
      </c>
      <c r="I23" s="36">
        <v>7303.459233630787</v>
      </c>
      <c r="J23" s="36">
        <v>681.8656134241894</v>
      </c>
      <c r="K23" s="36">
        <v>728.2771873664459</v>
      </c>
      <c r="L23" s="36">
        <v>786.7622977795987</v>
      </c>
      <c r="M23" s="36">
        <v>855.0706551434118</v>
      </c>
      <c r="N23" s="36">
        <v>787.4889949518644</v>
      </c>
      <c r="O23" s="36">
        <v>1036.6289881222933</v>
      </c>
      <c r="P23" s="36">
        <v>939.6507099705922</v>
      </c>
      <c r="Q23" s="36">
        <v>735.5942824776811</v>
      </c>
      <c r="R23" s="36">
        <v>786.697607986085</v>
      </c>
      <c r="S23" s="36">
        <v>752.651713122079</v>
      </c>
      <c r="T23" s="36">
        <v>787.6930791039567</v>
      </c>
      <c r="U23" s="36">
        <v>711.9328909062921</v>
      </c>
      <c r="V23" s="36">
        <v>681.7690824104101</v>
      </c>
      <c r="W23" s="36">
        <v>682.1877135304233</v>
      </c>
      <c r="X23" s="36">
        <v>591.7894939563186</v>
      </c>
      <c r="Y23" s="36">
        <v>574.3689373485417</v>
      </c>
      <c r="Z23" s="36">
        <v>470.0348519788397</v>
      </c>
      <c r="AA23" s="36">
        <v>300.85991037136415</v>
      </c>
      <c r="AB23" s="36">
        <v>561.273876621537</v>
      </c>
      <c r="AC23" s="37">
        <v>36899.77557730885</v>
      </c>
    </row>
    <row r="24" spans="1:29" ht="12.75" customHeight="1">
      <c r="A24" s="118"/>
      <c r="B24" s="119"/>
      <c r="C24" s="123"/>
      <c r="D24" s="38" t="s">
        <v>79</v>
      </c>
      <c r="E24" s="39">
        <v>6.070699675187464</v>
      </c>
      <c r="F24" s="39">
        <v>10.491639720789156</v>
      </c>
      <c r="G24" s="39">
        <v>34.94381923503939</v>
      </c>
      <c r="H24" s="39">
        <v>129.39342732823144</v>
      </c>
      <c r="I24" s="39">
        <v>246.17307002354988</v>
      </c>
      <c r="J24" s="39">
        <v>39.43356199600616</v>
      </c>
      <c r="K24" s="39">
        <v>35.93031532419873</v>
      </c>
      <c r="L24" s="39">
        <v>38.13395326026034</v>
      </c>
      <c r="M24" s="39">
        <v>39.55225520599535</v>
      </c>
      <c r="N24" s="39">
        <v>37.48103282268871</v>
      </c>
      <c r="O24" s="39">
        <v>58.650563213605615</v>
      </c>
      <c r="P24" s="39">
        <v>57.47208899461818</v>
      </c>
      <c r="Q24" s="39">
        <v>48.650547434509114</v>
      </c>
      <c r="R24" s="39">
        <v>36.4788851712401</v>
      </c>
      <c r="S24" s="39">
        <v>31.45533584136661</v>
      </c>
      <c r="T24" s="39">
        <v>55.64733066141481</v>
      </c>
      <c r="U24" s="39">
        <v>46.25624793634836</v>
      </c>
      <c r="V24" s="39">
        <v>38.75403013381001</v>
      </c>
      <c r="W24" s="39">
        <v>40.74390862048902</v>
      </c>
      <c r="X24" s="39">
        <v>34.72128269992499</v>
      </c>
      <c r="Y24" s="39">
        <v>43.8798257155991</v>
      </c>
      <c r="Z24" s="39">
        <v>33.455130936526594</v>
      </c>
      <c r="AA24" s="39">
        <v>19.292214891551865</v>
      </c>
      <c r="AB24" s="39">
        <v>108.71878631387364</v>
      </c>
      <c r="AC24" s="40">
        <v>1271.7799531568248</v>
      </c>
    </row>
    <row r="25" spans="1:29" ht="12.75" customHeight="1">
      <c r="A25" s="118"/>
      <c r="B25" s="119"/>
      <c r="C25" s="123"/>
      <c r="D25" s="22" t="s">
        <v>30</v>
      </c>
      <c r="E25" s="26">
        <v>10.247254850565001</v>
      </c>
      <c r="F25" s="26">
        <v>4.497107692241</v>
      </c>
      <c r="G25" s="26">
        <v>10.417562043728</v>
      </c>
      <c r="H25" s="26">
        <v>19.743684403931002</v>
      </c>
      <c r="I25" s="26">
        <v>19.397889507035003</v>
      </c>
      <c r="J25" s="26">
        <v>1.3112963524605925</v>
      </c>
      <c r="K25" s="26">
        <v>1.4313929667796597</v>
      </c>
      <c r="L25" s="26">
        <v>1.5612985740621408</v>
      </c>
      <c r="M25" s="26">
        <v>1.6810086919650542</v>
      </c>
      <c r="N25" s="26">
        <v>1.5693310806805527</v>
      </c>
      <c r="O25" s="26">
        <v>2.9768047296939955</v>
      </c>
      <c r="P25" s="26">
        <v>2.6909621299359063</v>
      </c>
      <c r="Q25" s="26">
        <v>2.094885332429813</v>
      </c>
      <c r="R25" s="26">
        <v>2.2147162405625496</v>
      </c>
      <c r="S25" s="26">
        <v>2.0969867767167365</v>
      </c>
      <c r="T25" s="26">
        <v>1.67694002342632</v>
      </c>
      <c r="U25" s="26">
        <v>1.4922398950953006</v>
      </c>
      <c r="V25" s="26">
        <v>1.4115848650243792</v>
      </c>
      <c r="W25" s="26">
        <v>1.0055975213250001</v>
      </c>
      <c r="X25" s="26">
        <v>0.02012595192</v>
      </c>
      <c r="Y25" s="26">
        <v>1.296719130721</v>
      </c>
      <c r="Z25" s="26">
        <v>0.938225672145</v>
      </c>
      <c r="AA25" s="26">
        <v>0.05953304672</v>
      </c>
      <c r="AB25" s="26">
        <v>4.901636884726001</v>
      </c>
      <c r="AC25" s="27">
        <v>96.73478436389001</v>
      </c>
    </row>
    <row r="26" spans="1:29" ht="12.75" customHeight="1">
      <c r="A26" s="118"/>
      <c r="B26" s="119"/>
      <c r="C26" s="123"/>
      <c r="D26" s="18" t="s">
        <v>31</v>
      </c>
      <c r="E26" s="28">
        <v>2681.5342867682193</v>
      </c>
      <c r="F26" s="28">
        <v>1440.839637533596</v>
      </c>
      <c r="G26" s="28">
        <v>3828.8226480681865</v>
      </c>
      <c r="H26" s="28">
        <v>8418.327079685856</v>
      </c>
      <c r="I26" s="28">
        <v>7569.030193161373</v>
      </c>
      <c r="J26" s="28">
        <v>722.6104717726562</v>
      </c>
      <c r="K26" s="28">
        <v>765.6388956574242</v>
      </c>
      <c r="L26" s="28">
        <v>826.4575496139213</v>
      </c>
      <c r="M26" s="28">
        <v>896.3039190413723</v>
      </c>
      <c r="N26" s="28">
        <v>826.5393588552333</v>
      </c>
      <c r="O26" s="28">
        <v>1098.256356065593</v>
      </c>
      <c r="P26" s="28">
        <v>999.8137610951463</v>
      </c>
      <c r="Q26" s="28">
        <v>786.3397152446199</v>
      </c>
      <c r="R26" s="28">
        <v>825.3912093978877</v>
      </c>
      <c r="S26" s="28">
        <v>786.2040357401623</v>
      </c>
      <c r="T26" s="28">
        <v>845.0173497887978</v>
      </c>
      <c r="U26" s="28">
        <v>759.6813787377357</v>
      </c>
      <c r="V26" s="28">
        <v>721.9346974092443</v>
      </c>
      <c r="W26" s="28">
        <v>723.9372196722372</v>
      </c>
      <c r="X26" s="28">
        <v>626.5309026081636</v>
      </c>
      <c r="Y26" s="28">
        <v>619.5454821948618</v>
      </c>
      <c r="Z26" s="28">
        <v>504.4282085875113</v>
      </c>
      <c r="AA26" s="28">
        <v>320.211658309636</v>
      </c>
      <c r="AB26" s="28">
        <v>674.8942998201367</v>
      </c>
      <c r="AC26" s="29">
        <v>38268.29031482957</v>
      </c>
    </row>
    <row r="27" spans="1:29" ht="12.75" customHeight="1">
      <c r="A27" s="118"/>
      <c r="B27" s="119"/>
      <c r="C27" s="123" t="s">
        <v>80</v>
      </c>
      <c r="D27" s="35" t="s">
        <v>58</v>
      </c>
      <c r="E27" s="36">
        <v>15.060193812517916</v>
      </c>
      <c r="F27" s="36">
        <v>15.82011559277017</v>
      </c>
      <c r="G27" s="36">
        <v>72.91107231621004</v>
      </c>
      <c r="H27" s="36">
        <v>166.24173569431213</v>
      </c>
      <c r="I27" s="36">
        <v>191.97808341375935</v>
      </c>
      <c r="J27" s="36">
        <v>22.08127009326826</v>
      </c>
      <c r="K27" s="36">
        <v>23.03841101214093</v>
      </c>
      <c r="L27" s="36">
        <v>23.731244187257385</v>
      </c>
      <c r="M27" s="36">
        <v>26.65045884619655</v>
      </c>
      <c r="N27" s="36">
        <v>26.348229768631185</v>
      </c>
      <c r="O27" s="36">
        <v>30.017524918561378</v>
      </c>
      <c r="P27" s="36">
        <v>27.891723237413004</v>
      </c>
      <c r="Q27" s="36">
        <v>21.652659095762225</v>
      </c>
      <c r="R27" s="36">
        <v>23.54729695487922</v>
      </c>
      <c r="S27" s="36">
        <v>21.759578939186238</v>
      </c>
      <c r="T27" s="36">
        <v>29.06570461223196</v>
      </c>
      <c r="U27" s="36">
        <v>26.134373270427876</v>
      </c>
      <c r="V27" s="36">
        <v>24.624160927210966</v>
      </c>
      <c r="W27" s="36">
        <v>24.714100494103384</v>
      </c>
      <c r="X27" s="36">
        <v>25.59750502205313</v>
      </c>
      <c r="Y27" s="36">
        <v>27.467468620515916</v>
      </c>
      <c r="Z27" s="36">
        <v>16.72535247621221</v>
      </c>
      <c r="AA27" s="36">
        <v>12.833261092523852</v>
      </c>
      <c r="AB27" s="36">
        <v>7.275991149777</v>
      </c>
      <c r="AC27" s="37">
        <v>903.1675155479222</v>
      </c>
    </row>
    <row r="28" spans="1:29" ht="12.75" customHeight="1">
      <c r="A28" s="118"/>
      <c r="B28" s="119"/>
      <c r="C28" s="123"/>
      <c r="D28" s="38" t="s">
        <v>79</v>
      </c>
      <c r="E28" s="39">
        <v>4.936058761821895</v>
      </c>
      <c r="F28" s="39">
        <v>12.099622306579182</v>
      </c>
      <c r="G28" s="39">
        <v>103.34809233320543</v>
      </c>
      <c r="H28" s="39">
        <v>719.4671635538909</v>
      </c>
      <c r="I28" s="39">
        <v>870.8367929542942</v>
      </c>
      <c r="J28" s="39">
        <v>158.71991434836843</v>
      </c>
      <c r="K28" s="39">
        <v>132.5255099533037</v>
      </c>
      <c r="L28" s="39">
        <v>111.62031788233341</v>
      </c>
      <c r="M28" s="39">
        <v>128.82276420779164</v>
      </c>
      <c r="N28" s="39">
        <v>161.37747137267104</v>
      </c>
      <c r="O28" s="39">
        <v>189.69292008945214</v>
      </c>
      <c r="P28" s="39">
        <v>202.25556150693177</v>
      </c>
      <c r="Q28" s="39">
        <v>194.16487829353875</v>
      </c>
      <c r="R28" s="39">
        <v>151.14583143831743</v>
      </c>
      <c r="S28" s="39">
        <v>154.0737492867468</v>
      </c>
      <c r="T28" s="39">
        <v>168.63761971837948</v>
      </c>
      <c r="U28" s="39">
        <v>181.4533771487272</v>
      </c>
      <c r="V28" s="39">
        <v>167.96479921117094</v>
      </c>
      <c r="W28" s="39">
        <v>161.87015151150186</v>
      </c>
      <c r="X28" s="39">
        <v>135.65124104073365</v>
      </c>
      <c r="Y28" s="39">
        <v>164.84931087198018</v>
      </c>
      <c r="Z28" s="39">
        <v>136.01513789716248</v>
      </c>
      <c r="AA28" s="39">
        <v>105.1539163586992</v>
      </c>
      <c r="AB28" s="39">
        <v>174.11191533011313</v>
      </c>
      <c r="AC28" s="40">
        <v>4690.794117377714</v>
      </c>
    </row>
    <row r="29" spans="1:29" ht="12.75" customHeight="1">
      <c r="A29" s="118"/>
      <c r="B29" s="119"/>
      <c r="C29" s="123"/>
      <c r="D29" s="22" t="s">
        <v>30</v>
      </c>
      <c r="E29" s="26">
        <v>0.267743613122</v>
      </c>
      <c r="F29" s="26">
        <v>0.14879471821</v>
      </c>
      <c r="G29" s="26">
        <v>3.441902346682</v>
      </c>
      <c r="H29" s="26">
        <v>7.969023598341001</v>
      </c>
      <c r="I29" s="26">
        <v>8.122299040707999</v>
      </c>
      <c r="J29" s="26">
        <v>1.0438250793375206</v>
      </c>
      <c r="K29" s="26">
        <v>0.912763274717304</v>
      </c>
      <c r="L29" s="26">
        <v>0.8670017195221298</v>
      </c>
      <c r="M29" s="26">
        <v>0.9252111524329351</v>
      </c>
      <c r="N29" s="26">
        <v>0.9806729603071105</v>
      </c>
      <c r="O29" s="26">
        <v>1.1341446489776335</v>
      </c>
      <c r="P29" s="26">
        <v>1.2596170753512221</v>
      </c>
      <c r="Q29" s="26">
        <v>1.1077177929292032</v>
      </c>
      <c r="R29" s="26">
        <v>0.9766428253036513</v>
      </c>
      <c r="S29" s="26">
        <v>0.9692195455852894</v>
      </c>
      <c r="T29" s="26">
        <v>2.4165130677208917</v>
      </c>
      <c r="U29" s="26">
        <v>2.376287681778862</v>
      </c>
      <c r="V29" s="26">
        <v>2.208350394742246</v>
      </c>
      <c r="W29" s="26">
        <v>0.7491618503060001</v>
      </c>
      <c r="X29" s="26">
        <v>0.088340414916</v>
      </c>
      <c r="Y29" s="26">
        <v>0</v>
      </c>
      <c r="Z29" s="26">
        <v>0.9139172557499998</v>
      </c>
      <c r="AA29" s="26">
        <v>0.5298829696</v>
      </c>
      <c r="AB29" s="26">
        <v>1.116358069374</v>
      </c>
      <c r="AC29" s="27">
        <v>40.525391095714994</v>
      </c>
    </row>
    <row r="30" spans="1:29" ht="12.75" customHeight="1">
      <c r="A30" s="118"/>
      <c r="B30" s="119"/>
      <c r="C30" s="123"/>
      <c r="D30" s="18" t="s">
        <v>31</v>
      </c>
      <c r="E30" s="28">
        <v>20.26399618746181</v>
      </c>
      <c r="F30" s="28">
        <v>28.068532617559352</v>
      </c>
      <c r="G30" s="28">
        <v>179.70106699609744</v>
      </c>
      <c r="H30" s="28">
        <v>893.6779228465441</v>
      </c>
      <c r="I30" s="28">
        <v>1070.9371754087615</v>
      </c>
      <c r="J30" s="28">
        <v>181.8450095209742</v>
      </c>
      <c r="K30" s="28">
        <v>156.47668424016194</v>
      </c>
      <c r="L30" s="28">
        <v>136.21856378911292</v>
      </c>
      <c r="M30" s="28">
        <v>156.3984342064211</v>
      </c>
      <c r="N30" s="28">
        <v>188.70637410160933</v>
      </c>
      <c r="O30" s="28">
        <v>220.84458965699116</v>
      </c>
      <c r="P30" s="28">
        <v>231.40690181969597</v>
      </c>
      <c r="Q30" s="28">
        <v>216.92525518223016</v>
      </c>
      <c r="R30" s="28">
        <v>175.66977121850027</v>
      </c>
      <c r="S30" s="28">
        <v>176.80254777151828</v>
      </c>
      <c r="T30" s="28">
        <v>200.11983739833232</v>
      </c>
      <c r="U30" s="28">
        <v>209.96403810093398</v>
      </c>
      <c r="V30" s="28">
        <v>194.79731053312412</v>
      </c>
      <c r="W30" s="28">
        <v>187.33341385591123</v>
      </c>
      <c r="X30" s="28">
        <v>161.3370864777028</v>
      </c>
      <c r="Y30" s="28">
        <v>192.31677949249607</v>
      </c>
      <c r="Z30" s="28">
        <v>153.65440762912465</v>
      </c>
      <c r="AA30" s="28">
        <v>118.51706042082306</v>
      </c>
      <c r="AB30" s="28">
        <v>182.50426454926412</v>
      </c>
      <c r="AC30" s="29">
        <v>5634.487024021353</v>
      </c>
    </row>
    <row r="31" spans="1:29" ht="12.75" customHeight="1">
      <c r="A31" s="118"/>
      <c r="B31" s="120"/>
      <c r="C31" s="123" t="s">
        <v>28</v>
      </c>
      <c r="D31" s="123"/>
      <c r="E31" s="28">
        <v>2701.798282955681</v>
      </c>
      <c r="F31" s="28">
        <v>1468.9081701511554</v>
      </c>
      <c r="G31" s="28">
        <v>4008.5237150642843</v>
      </c>
      <c r="H31" s="28">
        <v>9312.005002532398</v>
      </c>
      <c r="I31" s="28">
        <v>8639.967368570135</v>
      </c>
      <c r="J31" s="28">
        <v>904.4554812936304</v>
      </c>
      <c r="K31" s="28">
        <v>922.1155798975861</v>
      </c>
      <c r="L31" s="28">
        <v>962.6761134030343</v>
      </c>
      <c r="M31" s="28">
        <v>1052.7023532477933</v>
      </c>
      <c r="N31" s="28">
        <v>1015.2457329568426</v>
      </c>
      <c r="O31" s="28">
        <v>1319.1009457225841</v>
      </c>
      <c r="P31" s="28">
        <v>1231.2206629148423</v>
      </c>
      <c r="Q31" s="28">
        <v>1003.2649704268501</v>
      </c>
      <c r="R31" s="28">
        <v>1001.0609806163878</v>
      </c>
      <c r="S31" s="28">
        <v>963.0065835116807</v>
      </c>
      <c r="T31" s="28">
        <v>1045.13718718713</v>
      </c>
      <c r="U31" s="28">
        <v>969.6454168386697</v>
      </c>
      <c r="V31" s="28">
        <v>916.7320079423687</v>
      </c>
      <c r="W31" s="28">
        <v>911.2706335281484</v>
      </c>
      <c r="X31" s="28">
        <v>787.8679890858664</v>
      </c>
      <c r="Y31" s="28">
        <v>811.8622616873579</v>
      </c>
      <c r="Z31" s="28">
        <v>658.082616216636</v>
      </c>
      <c r="AA31" s="28">
        <v>438.72871873045904</v>
      </c>
      <c r="AB31" s="28">
        <v>857.3985643694008</v>
      </c>
      <c r="AC31" s="29">
        <v>43902.77733885092</v>
      </c>
    </row>
    <row r="32" spans="1:29" ht="12.75" customHeight="1">
      <c r="A32" s="114"/>
      <c r="B32" s="111" t="s">
        <v>85</v>
      </c>
      <c r="C32" s="123" t="s">
        <v>29</v>
      </c>
      <c r="D32" s="35" t="s">
        <v>58</v>
      </c>
      <c r="E32" s="36">
        <v>272.3608107551392</v>
      </c>
      <c r="F32" s="36">
        <v>220.24275607316335</v>
      </c>
      <c r="G32" s="36">
        <v>570.8820413710397</v>
      </c>
      <c r="H32" s="36">
        <v>1315.263560113624</v>
      </c>
      <c r="I32" s="36">
        <v>1179.1486403933923</v>
      </c>
      <c r="J32" s="36">
        <v>110.65580702325506</v>
      </c>
      <c r="K32" s="36">
        <v>117.95916556221799</v>
      </c>
      <c r="L32" s="36">
        <v>130.09056032929445</v>
      </c>
      <c r="M32" s="36">
        <v>149.59650446103666</v>
      </c>
      <c r="N32" s="36">
        <v>137.80394709769877</v>
      </c>
      <c r="O32" s="36">
        <v>176.94558385625172</v>
      </c>
      <c r="P32" s="36">
        <v>157.808926412506</v>
      </c>
      <c r="Q32" s="36">
        <v>121.29836967285611</v>
      </c>
      <c r="R32" s="36">
        <v>131.7210339457714</v>
      </c>
      <c r="S32" s="36">
        <v>125.66381050409696</v>
      </c>
      <c r="T32" s="36">
        <v>150.1870817786314</v>
      </c>
      <c r="U32" s="36">
        <v>136.31583138595929</v>
      </c>
      <c r="V32" s="36">
        <v>122.53720022717246</v>
      </c>
      <c r="W32" s="36">
        <v>112.66431557183441</v>
      </c>
      <c r="X32" s="36">
        <v>96.4287298184021</v>
      </c>
      <c r="Y32" s="36">
        <v>95.94966910933098</v>
      </c>
      <c r="Z32" s="36">
        <v>61.0578355112605</v>
      </c>
      <c r="AA32" s="36">
        <v>46.92575826420188</v>
      </c>
      <c r="AB32" s="36">
        <v>287.9586465727511</v>
      </c>
      <c r="AC32" s="37">
        <v>6027.466585810885</v>
      </c>
    </row>
    <row r="33" spans="1:29" ht="12.75" customHeight="1">
      <c r="A33" s="114"/>
      <c r="B33" s="112"/>
      <c r="C33" s="123"/>
      <c r="D33" s="38" t="s">
        <v>79</v>
      </c>
      <c r="E33" s="39">
        <v>1.6434927751886563</v>
      </c>
      <c r="F33" s="39">
        <v>2.3738858561661016</v>
      </c>
      <c r="G33" s="39">
        <v>8.238594435434793</v>
      </c>
      <c r="H33" s="39">
        <v>29.572298014774603</v>
      </c>
      <c r="I33" s="39">
        <v>51.08834330240312</v>
      </c>
      <c r="J33" s="39">
        <v>7.634132848466054</v>
      </c>
      <c r="K33" s="39">
        <v>6.9431799685098525</v>
      </c>
      <c r="L33" s="39">
        <v>7.330476295192349</v>
      </c>
      <c r="M33" s="39">
        <v>7.379608650932308</v>
      </c>
      <c r="N33" s="39">
        <v>7.138731741214661</v>
      </c>
      <c r="O33" s="39">
        <v>11.624468827181822</v>
      </c>
      <c r="P33" s="39">
        <v>11.06546799362211</v>
      </c>
      <c r="Q33" s="39">
        <v>8.761059076151085</v>
      </c>
      <c r="R33" s="39">
        <v>7.353812102892292</v>
      </c>
      <c r="S33" s="39">
        <v>6.8928986236237195</v>
      </c>
      <c r="T33" s="39">
        <v>13.77721942276113</v>
      </c>
      <c r="U33" s="39">
        <v>11.24532865136116</v>
      </c>
      <c r="V33" s="39">
        <v>9.875887937617506</v>
      </c>
      <c r="W33" s="39">
        <v>11.529782377999371</v>
      </c>
      <c r="X33" s="39">
        <v>7.8404068154432665</v>
      </c>
      <c r="Y33" s="39">
        <v>8.155685012064994</v>
      </c>
      <c r="Z33" s="39">
        <v>7.112049588677194</v>
      </c>
      <c r="AA33" s="39">
        <v>3.422480237405066</v>
      </c>
      <c r="AB33" s="39">
        <v>32.01928463560912</v>
      </c>
      <c r="AC33" s="40">
        <v>280.0185751906923</v>
      </c>
    </row>
    <row r="34" spans="1:29" ht="12.75" customHeight="1">
      <c r="A34" s="114"/>
      <c r="B34" s="112"/>
      <c r="C34" s="123"/>
      <c r="D34" s="22" t="s">
        <v>30</v>
      </c>
      <c r="E34" s="26">
        <v>1.1240472491659999</v>
      </c>
      <c r="F34" s="26">
        <v>0.735092414467</v>
      </c>
      <c r="G34" s="26">
        <v>2.123552231535</v>
      </c>
      <c r="H34" s="26">
        <v>4.486324249442</v>
      </c>
      <c r="I34" s="26">
        <v>4.589141163</v>
      </c>
      <c r="J34" s="26">
        <v>0.22425816550565614</v>
      </c>
      <c r="K34" s="26">
        <v>0.23516181095545208</v>
      </c>
      <c r="L34" s="26">
        <v>0.2586748352341328</v>
      </c>
      <c r="M34" s="26">
        <v>0.2982623709865718</v>
      </c>
      <c r="N34" s="26">
        <v>0.2753836564431871</v>
      </c>
      <c r="O34" s="26">
        <v>1.254189127998264</v>
      </c>
      <c r="P34" s="26">
        <v>1.1155213073495405</v>
      </c>
      <c r="Q34" s="26">
        <v>0.8590985235234231</v>
      </c>
      <c r="R34" s="26">
        <v>0.9164599787015866</v>
      </c>
      <c r="S34" s="26">
        <v>0.8726231405041867</v>
      </c>
      <c r="T34" s="26">
        <v>0.23994110126927912</v>
      </c>
      <c r="U34" s="26">
        <v>0.21468941548679585</v>
      </c>
      <c r="V34" s="26">
        <v>0.18984612597992515</v>
      </c>
      <c r="W34" s="26">
        <v>0.553761402156</v>
      </c>
      <c r="X34" s="26">
        <v>0</v>
      </c>
      <c r="Y34" s="26">
        <v>0.7708282502330001</v>
      </c>
      <c r="Z34" s="26">
        <v>0.106175754192</v>
      </c>
      <c r="AA34" s="26">
        <v>0</v>
      </c>
      <c r="AB34" s="26">
        <v>1.943096243504</v>
      </c>
      <c r="AC34" s="27">
        <v>23.386128517633004</v>
      </c>
    </row>
    <row r="35" spans="1:29" ht="12.75" customHeight="1">
      <c r="A35" s="114"/>
      <c r="B35" s="112"/>
      <c r="C35" s="123"/>
      <c r="D35" s="18" t="s">
        <v>31</v>
      </c>
      <c r="E35" s="28">
        <v>275.12835077949387</v>
      </c>
      <c r="F35" s="28">
        <v>223.35173434379647</v>
      </c>
      <c r="G35" s="28">
        <v>581.2441880380095</v>
      </c>
      <c r="H35" s="28">
        <v>1349.3221823778404</v>
      </c>
      <c r="I35" s="28">
        <v>1234.8261248587958</v>
      </c>
      <c r="J35" s="28">
        <v>118.51419803722675</v>
      </c>
      <c r="K35" s="28">
        <v>125.13750734168329</v>
      </c>
      <c r="L35" s="28">
        <v>137.67971145972095</v>
      </c>
      <c r="M35" s="28">
        <v>157.2743754829555</v>
      </c>
      <c r="N35" s="28">
        <v>145.2180624953566</v>
      </c>
      <c r="O35" s="28">
        <v>189.82424181143182</v>
      </c>
      <c r="P35" s="28">
        <v>169.98991571347764</v>
      </c>
      <c r="Q35" s="28">
        <v>130.9185272725306</v>
      </c>
      <c r="R35" s="28">
        <v>139.9913060273653</v>
      </c>
      <c r="S35" s="28">
        <v>133.42933226822487</v>
      </c>
      <c r="T35" s="28">
        <v>164.2042423026618</v>
      </c>
      <c r="U35" s="28">
        <v>147.77584945280725</v>
      </c>
      <c r="V35" s="28">
        <v>132.6029342907699</v>
      </c>
      <c r="W35" s="28">
        <v>124.74785935198976</v>
      </c>
      <c r="X35" s="28">
        <v>104.26913663384538</v>
      </c>
      <c r="Y35" s="28">
        <v>104.87618237162896</v>
      </c>
      <c r="Z35" s="28">
        <v>68.2760608541297</v>
      </c>
      <c r="AA35" s="28">
        <v>50.34823850160694</v>
      </c>
      <c r="AB35" s="28">
        <v>321.92102745186423</v>
      </c>
      <c r="AC35" s="29">
        <v>6330.871289519213</v>
      </c>
    </row>
    <row r="36" spans="1:29" ht="12.75" customHeight="1">
      <c r="A36" s="114"/>
      <c r="B36" s="112"/>
      <c r="C36" s="123" t="s">
        <v>80</v>
      </c>
      <c r="D36" s="35" t="s">
        <v>58</v>
      </c>
      <c r="E36" s="36">
        <v>0.8744873468128459</v>
      </c>
      <c r="F36" s="36">
        <v>0.653422616933654</v>
      </c>
      <c r="G36" s="36">
        <v>9.538836434033058</v>
      </c>
      <c r="H36" s="36">
        <v>12.272714244216305</v>
      </c>
      <c r="I36" s="36">
        <v>15.40235022750855</v>
      </c>
      <c r="J36" s="36">
        <v>1.3771119633384634</v>
      </c>
      <c r="K36" s="36">
        <v>1.6519193083870825</v>
      </c>
      <c r="L36" s="36">
        <v>1.6813120755299773</v>
      </c>
      <c r="M36" s="36">
        <v>1.9758222684334068</v>
      </c>
      <c r="N36" s="36">
        <v>2.1561227133542884</v>
      </c>
      <c r="O36" s="36">
        <v>2.8712777689163174</v>
      </c>
      <c r="P36" s="36">
        <v>2.6627246752425218</v>
      </c>
      <c r="Q36" s="36">
        <v>1.9708382824087356</v>
      </c>
      <c r="R36" s="36">
        <v>2.147030979167532</v>
      </c>
      <c r="S36" s="36">
        <v>1.9371445864075103</v>
      </c>
      <c r="T36" s="36">
        <v>2.5669846343595593</v>
      </c>
      <c r="U36" s="36">
        <v>2.1078468158324397</v>
      </c>
      <c r="V36" s="36">
        <v>1.7335042128343123</v>
      </c>
      <c r="W36" s="36">
        <v>0.695562012372871</v>
      </c>
      <c r="X36" s="36">
        <v>2.4630263649737674</v>
      </c>
      <c r="Y36" s="36">
        <v>3.0780366039113534</v>
      </c>
      <c r="Z36" s="36">
        <v>0.9966473081859842</v>
      </c>
      <c r="AA36" s="36">
        <v>0.41104932426698854</v>
      </c>
      <c r="AB36" s="36">
        <v>3.4435344291770007</v>
      </c>
      <c r="AC36" s="37">
        <v>76.66930719660454</v>
      </c>
    </row>
    <row r="37" spans="1:29" ht="12.75" customHeight="1">
      <c r="A37" s="114"/>
      <c r="B37" s="112"/>
      <c r="C37" s="123"/>
      <c r="D37" s="38" t="s">
        <v>79</v>
      </c>
      <c r="E37" s="39">
        <v>0.09714216093743658</v>
      </c>
      <c r="F37" s="39">
        <v>1.994872130920608</v>
      </c>
      <c r="G37" s="39">
        <v>9.091227776547694</v>
      </c>
      <c r="H37" s="39">
        <v>75.29045935738223</v>
      </c>
      <c r="I37" s="39">
        <v>84.40272608171219</v>
      </c>
      <c r="J37" s="39">
        <v>14.788532048726754</v>
      </c>
      <c r="K37" s="39">
        <v>10.36862506479867</v>
      </c>
      <c r="L37" s="39">
        <v>7.729185466603533</v>
      </c>
      <c r="M37" s="39">
        <v>8.574260020573393</v>
      </c>
      <c r="N37" s="39">
        <v>9.017278958557965</v>
      </c>
      <c r="O37" s="39">
        <v>14.014450872926004</v>
      </c>
      <c r="P37" s="39">
        <v>15.190935841359181</v>
      </c>
      <c r="Q37" s="39">
        <v>13.253677515192761</v>
      </c>
      <c r="R37" s="39">
        <v>11.590782945111227</v>
      </c>
      <c r="S37" s="39">
        <v>12.459999196122185</v>
      </c>
      <c r="T37" s="39">
        <v>8.784960613403857</v>
      </c>
      <c r="U37" s="39">
        <v>11.465243283160145</v>
      </c>
      <c r="V37" s="39">
        <v>10.929807963044059</v>
      </c>
      <c r="W37" s="39">
        <v>19.577069776497144</v>
      </c>
      <c r="X37" s="39">
        <v>10.278315321496189</v>
      </c>
      <c r="Y37" s="39">
        <v>8.139108826676514</v>
      </c>
      <c r="Z37" s="39">
        <v>14.605490240169614</v>
      </c>
      <c r="AA37" s="39">
        <v>5.996838612793386</v>
      </c>
      <c r="AB37" s="39">
        <v>13.79270193874361</v>
      </c>
      <c r="AC37" s="40">
        <v>391.43369201345627</v>
      </c>
    </row>
    <row r="38" spans="1:29" ht="12.75" customHeight="1">
      <c r="A38" s="114"/>
      <c r="B38" s="112"/>
      <c r="C38" s="123"/>
      <c r="D38" s="22" t="s">
        <v>30</v>
      </c>
      <c r="E38" s="26">
        <v>0.267743613122</v>
      </c>
      <c r="F38" s="26">
        <v>0</v>
      </c>
      <c r="G38" s="26">
        <v>0.622972721512</v>
      </c>
      <c r="H38" s="26">
        <v>2.2670022483900003</v>
      </c>
      <c r="I38" s="26">
        <v>1.708036767761</v>
      </c>
      <c r="J38" s="26">
        <v>0.35077478500013154</v>
      </c>
      <c r="K38" s="26">
        <v>0.279370032248295</v>
      </c>
      <c r="L38" s="26">
        <v>0.2369343312409925</v>
      </c>
      <c r="M38" s="26">
        <v>0.26958807963907594</v>
      </c>
      <c r="N38" s="26">
        <v>0.27211901607350486</v>
      </c>
      <c r="O38" s="26">
        <v>0.12459234647905666</v>
      </c>
      <c r="P38" s="26">
        <v>0.1259587850607853</v>
      </c>
      <c r="Q38" s="26">
        <v>0.09433889643391004</v>
      </c>
      <c r="R38" s="26">
        <v>0.09216049923938899</v>
      </c>
      <c r="S38" s="26">
        <v>0.09029712106285898</v>
      </c>
      <c r="T38" s="26">
        <v>0.6207016139071541</v>
      </c>
      <c r="U38" s="26">
        <v>0.7259235976548285</v>
      </c>
      <c r="V38" s="26">
        <v>0.6685421680320168</v>
      </c>
      <c r="W38" s="26">
        <v>0.026205132870000005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7">
        <v>8.843261755727</v>
      </c>
    </row>
    <row r="39" spans="1:29" ht="12.75" customHeight="1">
      <c r="A39" s="114"/>
      <c r="B39" s="112"/>
      <c r="C39" s="123"/>
      <c r="D39" s="18" t="s">
        <v>31</v>
      </c>
      <c r="E39" s="28">
        <v>1.2393731208722825</v>
      </c>
      <c r="F39" s="28">
        <v>2.648294747854262</v>
      </c>
      <c r="G39" s="28">
        <v>19.253036932092748</v>
      </c>
      <c r="H39" s="28">
        <v>89.83017584998854</v>
      </c>
      <c r="I39" s="28">
        <v>101.51311307698175</v>
      </c>
      <c r="J39" s="28">
        <v>16.51641879706535</v>
      </c>
      <c r="K39" s="28">
        <v>12.299914405434047</v>
      </c>
      <c r="L39" s="28">
        <v>9.647431873374504</v>
      </c>
      <c r="M39" s="28">
        <v>10.819670368645875</v>
      </c>
      <c r="N39" s="28">
        <v>11.445520687985757</v>
      </c>
      <c r="O39" s="28">
        <v>17.01032098832138</v>
      </c>
      <c r="P39" s="28">
        <v>17.979619301662485</v>
      </c>
      <c r="Q39" s="28">
        <v>15.318854694035405</v>
      </c>
      <c r="R39" s="28">
        <v>13.82997442351815</v>
      </c>
      <c r="S39" s="28">
        <v>14.487440903592555</v>
      </c>
      <c r="T39" s="28">
        <v>11.97264686167057</v>
      </c>
      <c r="U39" s="28">
        <v>14.299013696647412</v>
      </c>
      <c r="V39" s="28">
        <v>13.331854343910388</v>
      </c>
      <c r="W39" s="28">
        <v>20.298836921740016</v>
      </c>
      <c r="X39" s="28">
        <v>12.741341686469957</v>
      </c>
      <c r="Y39" s="28">
        <v>11.217145430587868</v>
      </c>
      <c r="Z39" s="28">
        <v>15.602137548355598</v>
      </c>
      <c r="AA39" s="28">
        <v>6.407887937060375</v>
      </c>
      <c r="AB39" s="28">
        <v>17.23623636792061</v>
      </c>
      <c r="AC39" s="29">
        <v>476.946260965788</v>
      </c>
    </row>
    <row r="40" spans="1:29" ht="12.75" customHeight="1">
      <c r="A40" s="114"/>
      <c r="B40" s="113"/>
      <c r="C40" s="123" t="s">
        <v>28</v>
      </c>
      <c r="D40" s="123"/>
      <c r="E40" s="28">
        <v>276.3677239003662</v>
      </c>
      <c r="F40" s="28">
        <v>226.0000290916507</v>
      </c>
      <c r="G40" s="28">
        <v>600.4972249701023</v>
      </c>
      <c r="H40" s="28">
        <v>1439.152358227829</v>
      </c>
      <c r="I40" s="28">
        <v>1336.3392379357774</v>
      </c>
      <c r="J40" s="28">
        <v>135.0306168342921</v>
      </c>
      <c r="K40" s="28">
        <v>137.43742174711733</v>
      </c>
      <c r="L40" s="28">
        <v>147.32714333309545</v>
      </c>
      <c r="M40" s="28">
        <v>168.09404585160138</v>
      </c>
      <c r="N40" s="28">
        <v>156.66358318334235</v>
      </c>
      <c r="O40" s="28">
        <v>206.83456279975317</v>
      </c>
      <c r="P40" s="28">
        <v>187.96953501514014</v>
      </c>
      <c r="Q40" s="28">
        <v>146.237381966566</v>
      </c>
      <c r="R40" s="28">
        <v>153.82128045088345</v>
      </c>
      <c r="S40" s="28">
        <v>147.91677317181743</v>
      </c>
      <c r="T40" s="28">
        <v>176.17688916433238</v>
      </c>
      <c r="U40" s="28">
        <v>162.07486314945464</v>
      </c>
      <c r="V40" s="28">
        <v>145.9347886346803</v>
      </c>
      <c r="W40" s="28">
        <v>145.0466962737298</v>
      </c>
      <c r="X40" s="28">
        <v>117.01047832031534</v>
      </c>
      <c r="Y40" s="28">
        <v>116.09332780221682</v>
      </c>
      <c r="Z40" s="28">
        <v>83.87819840248528</v>
      </c>
      <c r="AA40" s="28">
        <v>56.75612643866732</v>
      </c>
      <c r="AB40" s="28">
        <v>339.1572638197848</v>
      </c>
      <c r="AC40" s="29">
        <v>6807.817550485001</v>
      </c>
    </row>
    <row r="41" spans="1:29" ht="12.75" customHeight="1">
      <c r="A41" s="114"/>
      <c r="B41" s="111" t="s">
        <v>86</v>
      </c>
      <c r="C41" s="123" t="s">
        <v>29</v>
      </c>
      <c r="D41" s="35" t="s">
        <v>58</v>
      </c>
      <c r="E41" s="36">
        <v>505.22967989366157</v>
      </c>
      <c r="F41" s="36">
        <v>264.3702419807938</v>
      </c>
      <c r="G41" s="36">
        <v>664.9037281381256</v>
      </c>
      <c r="H41" s="36">
        <v>1288.6764256356926</v>
      </c>
      <c r="I41" s="36">
        <v>1055.0486313564898</v>
      </c>
      <c r="J41" s="36">
        <v>94.87235832428121</v>
      </c>
      <c r="K41" s="36">
        <v>101.70733517951064</v>
      </c>
      <c r="L41" s="36">
        <v>111.24946490747153</v>
      </c>
      <c r="M41" s="36">
        <v>118.58854525348819</v>
      </c>
      <c r="N41" s="36">
        <v>116.95399466122535</v>
      </c>
      <c r="O41" s="36">
        <v>161.0901388464366</v>
      </c>
      <c r="P41" s="36">
        <v>138.5438504377154</v>
      </c>
      <c r="Q41" s="36">
        <v>110.7778744281719</v>
      </c>
      <c r="R41" s="36">
        <v>120.81526982086666</v>
      </c>
      <c r="S41" s="36">
        <v>110.65406540233556</v>
      </c>
      <c r="T41" s="36">
        <v>115.94879605932645</v>
      </c>
      <c r="U41" s="36">
        <v>106.34898932240435</v>
      </c>
      <c r="V41" s="36">
        <v>100.3661826982004</v>
      </c>
      <c r="W41" s="36">
        <v>103.61638326926983</v>
      </c>
      <c r="X41" s="36">
        <v>90.54149551759079</v>
      </c>
      <c r="Y41" s="36">
        <v>97.16781482372706</v>
      </c>
      <c r="Z41" s="36">
        <v>71.49838610646094</v>
      </c>
      <c r="AA41" s="36">
        <v>47.13073396372504</v>
      </c>
      <c r="AB41" s="36">
        <v>71.72935846632902</v>
      </c>
      <c r="AC41" s="37">
        <v>5767.829744493301</v>
      </c>
    </row>
    <row r="42" spans="1:29" ht="12.75" customHeight="1">
      <c r="A42" s="114"/>
      <c r="B42" s="112"/>
      <c r="C42" s="123"/>
      <c r="D42" s="38" t="s">
        <v>79</v>
      </c>
      <c r="E42" s="39">
        <v>1.1260798419927494</v>
      </c>
      <c r="F42" s="39">
        <v>2.014369982760349</v>
      </c>
      <c r="G42" s="39">
        <v>6.350440770659062</v>
      </c>
      <c r="H42" s="39">
        <v>20.66676994184244</v>
      </c>
      <c r="I42" s="39">
        <v>39.44636423004308</v>
      </c>
      <c r="J42" s="39">
        <v>6.5436118664673835</v>
      </c>
      <c r="K42" s="39">
        <v>6.239661245355016</v>
      </c>
      <c r="L42" s="39">
        <v>6.359511283674853</v>
      </c>
      <c r="M42" s="39">
        <v>6.801727628237979</v>
      </c>
      <c r="N42" s="39">
        <v>6.17303069469991</v>
      </c>
      <c r="O42" s="39">
        <v>8.498914349671525</v>
      </c>
      <c r="P42" s="39">
        <v>8.895374965827079</v>
      </c>
      <c r="Q42" s="39">
        <v>7.748229491385761</v>
      </c>
      <c r="R42" s="39">
        <v>5.701428272951854</v>
      </c>
      <c r="S42" s="39">
        <v>5.212967485650641</v>
      </c>
      <c r="T42" s="39">
        <v>7.672113098119723</v>
      </c>
      <c r="U42" s="39">
        <v>6.530944095522335</v>
      </c>
      <c r="V42" s="39">
        <v>5.5261203903620935</v>
      </c>
      <c r="W42" s="39">
        <v>5.631531207588208</v>
      </c>
      <c r="X42" s="39">
        <v>5.688337394462767</v>
      </c>
      <c r="Y42" s="39">
        <v>6.9606523721225075</v>
      </c>
      <c r="Z42" s="39">
        <v>5.815945291314364</v>
      </c>
      <c r="AA42" s="39">
        <v>3.8574911932177223</v>
      </c>
      <c r="AB42" s="39">
        <v>21.44677518877853</v>
      </c>
      <c r="AC42" s="40">
        <v>206.9083922827079</v>
      </c>
    </row>
    <row r="43" spans="1:29" ht="12.75" customHeight="1">
      <c r="A43" s="114"/>
      <c r="B43" s="112"/>
      <c r="C43" s="123"/>
      <c r="D43" s="22" t="s">
        <v>30</v>
      </c>
      <c r="E43" s="26">
        <v>1.2701091470669998</v>
      </c>
      <c r="F43" s="26">
        <v>0.137769259511</v>
      </c>
      <c r="G43" s="26">
        <v>0.9540854885019998</v>
      </c>
      <c r="H43" s="26">
        <v>2.2696427942750006</v>
      </c>
      <c r="I43" s="26">
        <v>3.7301618048180005</v>
      </c>
      <c r="J43" s="26">
        <v>0.10088282630621587</v>
      </c>
      <c r="K43" s="26">
        <v>0.10713216209348041</v>
      </c>
      <c r="L43" s="26">
        <v>0.11658580877930554</v>
      </c>
      <c r="M43" s="26">
        <v>0.12430821014529315</v>
      </c>
      <c r="N43" s="26">
        <v>0.12312258541170508</v>
      </c>
      <c r="O43" s="26">
        <v>0.20549440607594546</v>
      </c>
      <c r="P43" s="26">
        <v>0.17905673023465582</v>
      </c>
      <c r="Q43" s="26">
        <v>0.1440945131940682</v>
      </c>
      <c r="R43" s="26">
        <v>0.1514646513224622</v>
      </c>
      <c r="S43" s="26">
        <v>0.13728757612286827</v>
      </c>
      <c r="T43" s="26">
        <v>0.05426883344239254</v>
      </c>
      <c r="U43" s="26">
        <v>0.049062208345686205</v>
      </c>
      <c r="V43" s="26">
        <v>0.04559753234192125</v>
      </c>
      <c r="W43" s="26">
        <v>0</v>
      </c>
      <c r="X43" s="26">
        <v>0</v>
      </c>
      <c r="Y43" s="26">
        <v>0</v>
      </c>
      <c r="Z43" s="26">
        <v>0.043651852284</v>
      </c>
      <c r="AA43" s="26">
        <v>0</v>
      </c>
      <c r="AB43" s="26">
        <v>0.5991935169300001</v>
      </c>
      <c r="AC43" s="27">
        <v>10.542971907203002</v>
      </c>
    </row>
    <row r="44" spans="1:29" ht="12.75" customHeight="1">
      <c r="A44" s="114"/>
      <c r="B44" s="112"/>
      <c r="C44" s="123"/>
      <c r="D44" s="18" t="s">
        <v>31</v>
      </c>
      <c r="E44" s="28">
        <v>507.6258688827213</v>
      </c>
      <c r="F44" s="28">
        <v>266.52238122306517</v>
      </c>
      <c r="G44" s="28">
        <v>672.2082543972866</v>
      </c>
      <c r="H44" s="28">
        <v>1311.6128383718099</v>
      </c>
      <c r="I44" s="28">
        <v>1098.2251573913506</v>
      </c>
      <c r="J44" s="28">
        <v>101.51685301705481</v>
      </c>
      <c r="K44" s="28">
        <v>108.05412858695914</v>
      </c>
      <c r="L44" s="28">
        <v>117.72556199992569</v>
      </c>
      <c r="M44" s="28">
        <v>125.51458109187146</v>
      </c>
      <c r="N44" s="28">
        <v>123.25014794133696</v>
      </c>
      <c r="O44" s="28">
        <v>169.79454760218405</v>
      </c>
      <c r="P44" s="28">
        <v>147.61828213377711</v>
      </c>
      <c r="Q44" s="28">
        <v>118.67019843275175</v>
      </c>
      <c r="R44" s="28">
        <v>126.66816274514098</v>
      </c>
      <c r="S44" s="28">
        <v>116.00432046410907</v>
      </c>
      <c r="T44" s="28">
        <v>123.67517799088854</v>
      </c>
      <c r="U44" s="28">
        <v>112.92899562627238</v>
      </c>
      <c r="V44" s="28">
        <v>105.93790062090443</v>
      </c>
      <c r="W44" s="28">
        <v>109.24791447685803</v>
      </c>
      <c r="X44" s="28">
        <v>96.22983291205357</v>
      </c>
      <c r="Y44" s="28">
        <v>104.12846719584957</v>
      </c>
      <c r="Z44" s="28">
        <v>77.3579832500593</v>
      </c>
      <c r="AA44" s="28">
        <v>50.98822515694276</v>
      </c>
      <c r="AB44" s="28">
        <v>93.77532717203755</v>
      </c>
      <c r="AC44" s="29">
        <v>5985.281108683212</v>
      </c>
    </row>
    <row r="45" spans="1:29" ht="12.75" customHeight="1">
      <c r="A45" s="114"/>
      <c r="B45" s="112"/>
      <c r="C45" s="123" t="s">
        <v>80</v>
      </c>
      <c r="D45" s="35" t="s">
        <v>58</v>
      </c>
      <c r="E45" s="36">
        <v>1.6566234639175175</v>
      </c>
      <c r="F45" s="36">
        <v>1.939671304253591</v>
      </c>
      <c r="G45" s="36">
        <v>11.987786769255852</v>
      </c>
      <c r="H45" s="36">
        <v>18.494816929130454</v>
      </c>
      <c r="I45" s="36">
        <v>16.119213758030966</v>
      </c>
      <c r="J45" s="36">
        <v>1.8918157969143798</v>
      </c>
      <c r="K45" s="36">
        <v>1.802800531665139</v>
      </c>
      <c r="L45" s="36">
        <v>2.00209899195687</v>
      </c>
      <c r="M45" s="36">
        <v>2.3920987602410846</v>
      </c>
      <c r="N45" s="36">
        <v>2.4766703199985467</v>
      </c>
      <c r="O45" s="36">
        <v>3.1073438480405695</v>
      </c>
      <c r="P45" s="36">
        <v>2.6295854636440614</v>
      </c>
      <c r="Q45" s="36">
        <v>2.5451543353657495</v>
      </c>
      <c r="R45" s="36">
        <v>2.6921820612390333</v>
      </c>
      <c r="S45" s="36">
        <v>2.2348286416824776</v>
      </c>
      <c r="T45" s="36">
        <v>3.634769183093468</v>
      </c>
      <c r="U45" s="36">
        <v>2.9975916917777843</v>
      </c>
      <c r="V45" s="36">
        <v>3.295766434337772</v>
      </c>
      <c r="W45" s="36">
        <v>0.5159121048218923</v>
      </c>
      <c r="X45" s="36">
        <v>2.213530838184758</v>
      </c>
      <c r="Y45" s="36">
        <v>2.0655571517084286</v>
      </c>
      <c r="Z45" s="36">
        <v>1.8585551929982107</v>
      </c>
      <c r="AA45" s="36">
        <v>0.9117483583727659</v>
      </c>
      <c r="AB45" s="36">
        <v>1.7116813904989998</v>
      </c>
      <c r="AC45" s="37">
        <v>93.17780332113037</v>
      </c>
    </row>
    <row r="46" spans="1:29" ht="12.75" customHeight="1">
      <c r="A46" s="114"/>
      <c r="B46" s="112"/>
      <c r="C46" s="123"/>
      <c r="D46" s="38" t="s">
        <v>79</v>
      </c>
      <c r="E46" s="39">
        <v>0.14397428348304447</v>
      </c>
      <c r="F46" s="39">
        <v>2.3060768248367483</v>
      </c>
      <c r="G46" s="39">
        <v>12.204854492300207</v>
      </c>
      <c r="H46" s="39">
        <v>74.53621464096473</v>
      </c>
      <c r="I46" s="39">
        <v>81.33827933603021</v>
      </c>
      <c r="J46" s="39">
        <v>18.604501556698484</v>
      </c>
      <c r="K46" s="39">
        <v>15.255536052879371</v>
      </c>
      <c r="L46" s="39">
        <v>10.475763507631841</v>
      </c>
      <c r="M46" s="39">
        <v>14.598692042617994</v>
      </c>
      <c r="N46" s="39">
        <v>16.609888074715247</v>
      </c>
      <c r="O46" s="39">
        <v>15.197775019675667</v>
      </c>
      <c r="P46" s="39">
        <v>15.47816139905196</v>
      </c>
      <c r="Q46" s="39">
        <v>18.06000277593932</v>
      </c>
      <c r="R46" s="39">
        <v>12.857007398563402</v>
      </c>
      <c r="S46" s="39">
        <v>15.317510891321374</v>
      </c>
      <c r="T46" s="39">
        <v>21.83618955603101</v>
      </c>
      <c r="U46" s="39">
        <v>28.374266520414274</v>
      </c>
      <c r="V46" s="39">
        <v>24.007583136939218</v>
      </c>
      <c r="W46" s="39">
        <v>10.216158109640364</v>
      </c>
      <c r="X46" s="39">
        <v>18.90400941987011</v>
      </c>
      <c r="Y46" s="39">
        <v>25.328276258445506</v>
      </c>
      <c r="Z46" s="39">
        <v>9.871779830206066</v>
      </c>
      <c r="AA46" s="39">
        <v>6.4713522179809155</v>
      </c>
      <c r="AB46" s="39">
        <v>19.157499238815337</v>
      </c>
      <c r="AC46" s="40">
        <v>487.1513525850526</v>
      </c>
    </row>
    <row r="47" spans="1:29" ht="12.75" customHeight="1">
      <c r="A47" s="114"/>
      <c r="B47" s="112"/>
      <c r="C47" s="123"/>
      <c r="D47" s="22" t="s">
        <v>30</v>
      </c>
      <c r="E47" s="26">
        <v>0</v>
      </c>
      <c r="F47" s="26">
        <v>0</v>
      </c>
      <c r="G47" s="26">
        <v>0.473990057817</v>
      </c>
      <c r="H47" s="26">
        <v>0.8973126612020002</v>
      </c>
      <c r="I47" s="26">
        <v>0.04731908108</v>
      </c>
      <c r="J47" s="26">
        <v>0.020543478748814344</v>
      </c>
      <c r="K47" s="26">
        <v>0.01875000746249651</v>
      </c>
      <c r="L47" s="26">
        <v>0.015228689277418911</v>
      </c>
      <c r="M47" s="26">
        <v>0.01938267371380495</v>
      </c>
      <c r="N47" s="26">
        <v>0.022106085797465286</v>
      </c>
      <c r="O47" s="26">
        <v>0.001748399825216905</v>
      </c>
      <c r="P47" s="26">
        <v>0.001596886803889343</v>
      </c>
      <c r="Q47" s="26">
        <v>0.002002068241975769</v>
      </c>
      <c r="R47" s="26">
        <v>0.0014721981008709837</v>
      </c>
      <c r="S47" s="26">
        <v>0.0016436331480469996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7">
        <v>1.5230959212190005</v>
      </c>
    </row>
    <row r="48" spans="1:29" ht="12.75" customHeight="1">
      <c r="A48" s="114"/>
      <c r="B48" s="112"/>
      <c r="C48" s="123"/>
      <c r="D48" s="18" t="s">
        <v>31</v>
      </c>
      <c r="E48" s="28">
        <v>1.800597747400562</v>
      </c>
      <c r="F48" s="28">
        <v>4.245748129090339</v>
      </c>
      <c r="G48" s="28">
        <v>24.666631319373057</v>
      </c>
      <c r="H48" s="28">
        <v>93.92834423129717</v>
      </c>
      <c r="I48" s="28">
        <v>97.50481217514117</v>
      </c>
      <c r="J48" s="28">
        <v>20.516860832361676</v>
      </c>
      <c r="K48" s="28">
        <v>17.077086592007007</v>
      </c>
      <c r="L48" s="28">
        <v>12.493091188866131</v>
      </c>
      <c r="M48" s="28">
        <v>17.01017347657288</v>
      </c>
      <c r="N48" s="28">
        <v>19.10866448051126</v>
      </c>
      <c r="O48" s="28">
        <v>18.306867267541453</v>
      </c>
      <c r="P48" s="28">
        <v>18.10934374949991</v>
      </c>
      <c r="Q48" s="28">
        <v>20.607159179547047</v>
      </c>
      <c r="R48" s="28">
        <v>15.550661657903305</v>
      </c>
      <c r="S48" s="28">
        <v>17.553983166151898</v>
      </c>
      <c r="T48" s="28">
        <v>25.470958739124477</v>
      </c>
      <c r="U48" s="28">
        <v>31.37185821219206</v>
      </c>
      <c r="V48" s="28">
        <v>27.303349571276993</v>
      </c>
      <c r="W48" s="28">
        <v>10.732070214462256</v>
      </c>
      <c r="X48" s="28">
        <v>21.117540258054866</v>
      </c>
      <c r="Y48" s="28">
        <v>27.393833410153935</v>
      </c>
      <c r="Z48" s="28">
        <v>11.730335023204276</v>
      </c>
      <c r="AA48" s="28">
        <v>7.383100576353681</v>
      </c>
      <c r="AB48" s="28">
        <v>20.869180629314336</v>
      </c>
      <c r="AC48" s="29">
        <v>581.8522518274018</v>
      </c>
    </row>
    <row r="49" spans="1:29" ht="12.75" customHeight="1">
      <c r="A49" s="114"/>
      <c r="B49" s="113"/>
      <c r="C49" s="123" t="s">
        <v>28</v>
      </c>
      <c r="D49" s="123"/>
      <c r="E49" s="28">
        <v>509.42646663012187</v>
      </c>
      <c r="F49" s="28">
        <v>270.76812935215554</v>
      </c>
      <c r="G49" s="28">
        <v>696.8748857166597</v>
      </c>
      <c r="H49" s="28">
        <v>1405.541182603107</v>
      </c>
      <c r="I49" s="28">
        <v>1195.7299695664917</v>
      </c>
      <c r="J49" s="28">
        <v>122.03371384941649</v>
      </c>
      <c r="K49" s="28">
        <v>125.13121517896614</v>
      </c>
      <c r="L49" s="28">
        <v>130.21865318879182</v>
      </c>
      <c r="M49" s="28">
        <v>142.52475456844434</v>
      </c>
      <c r="N49" s="28">
        <v>142.35881242184823</v>
      </c>
      <c r="O49" s="28">
        <v>188.1014148697255</v>
      </c>
      <c r="P49" s="28">
        <v>165.72762588327703</v>
      </c>
      <c r="Q49" s="28">
        <v>139.2773576122988</v>
      </c>
      <c r="R49" s="28">
        <v>142.21882440304427</v>
      </c>
      <c r="S49" s="28">
        <v>133.55830363026095</v>
      </c>
      <c r="T49" s="28">
        <v>149.146136730013</v>
      </c>
      <c r="U49" s="28">
        <v>144.30085383846443</v>
      </c>
      <c r="V49" s="28">
        <v>133.2412501921814</v>
      </c>
      <c r="W49" s="28">
        <v>119.97998469132028</v>
      </c>
      <c r="X49" s="28">
        <v>117.34737317010844</v>
      </c>
      <c r="Y49" s="28">
        <v>131.52230060600348</v>
      </c>
      <c r="Z49" s="28">
        <v>89.08831827326358</v>
      </c>
      <c r="AA49" s="28">
        <v>58.371325733296445</v>
      </c>
      <c r="AB49" s="28">
        <v>114.64450780135188</v>
      </c>
      <c r="AC49" s="29">
        <v>6567.133360510613</v>
      </c>
    </row>
    <row r="50" spans="1:29" ht="12.75" customHeight="1">
      <c r="A50" s="114"/>
      <c r="B50" s="111" t="s">
        <v>87</v>
      </c>
      <c r="C50" s="123" t="s">
        <v>29</v>
      </c>
      <c r="D50" s="35" t="s">
        <v>58</v>
      </c>
      <c r="E50" s="36">
        <v>444.030928025048</v>
      </c>
      <c r="F50" s="36">
        <v>252.09780319548506</v>
      </c>
      <c r="G50" s="36">
        <v>656.5222845787687</v>
      </c>
      <c r="H50" s="36">
        <v>1590.8044837346465</v>
      </c>
      <c r="I50" s="36">
        <v>1566.0414748156002</v>
      </c>
      <c r="J50" s="36">
        <v>156.65754940712083</v>
      </c>
      <c r="K50" s="36">
        <v>158.8600595967953</v>
      </c>
      <c r="L50" s="36">
        <v>168.16074522583475</v>
      </c>
      <c r="M50" s="36">
        <v>177.53094259416554</v>
      </c>
      <c r="N50" s="36">
        <v>166.5733452714399</v>
      </c>
      <c r="O50" s="36">
        <v>228.45230166836367</v>
      </c>
      <c r="P50" s="36">
        <v>202.3173898260909</v>
      </c>
      <c r="Q50" s="36">
        <v>153.28844424494662</v>
      </c>
      <c r="R50" s="36">
        <v>152.46411551522158</v>
      </c>
      <c r="S50" s="36">
        <v>156.15183929574096</v>
      </c>
      <c r="T50" s="36">
        <v>160.38322735911197</v>
      </c>
      <c r="U50" s="36">
        <v>144.60748767145307</v>
      </c>
      <c r="V50" s="36">
        <v>142.1221959917516</v>
      </c>
      <c r="W50" s="36">
        <v>144.57839093832138</v>
      </c>
      <c r="X50" s="36">
        <v>125.095116843391</v>
      </c>
      <c r="Y50" s="36">
        <v>112.44260119910399</v>
      </c>
      <c r="Z50" s="36">
        <v>100.0869306555687</v>
      </c>
      <c r="AA50" s="36">
        <v>60.23512492359417</v>
      </c>
      <c r="AB50" s="36">
        <v>55.966658844258966</v>
      </c>
      <c r="AC50" s="37">
        <v>7275.471441421823</v>
      </c>
    </row>
    <row r="51" spans="1:29" ht="12.75" customHeight="1">
      <c r="A51" s="114"/>
      <c r="B51" s="112"/>
      <c r="C51" s="123"/>
      <c r="D51" s="38" t="s">
        <v>79</v>
      </c>
      <c r="E51" s="39">
        <v>1.6075235822095197</v>
      </c>
      <c r="F51" s="39">
        <v>2.7008991515974214</v>
      </c>
      <c r="G51" s="39">
        <v>8.985296540521771</v>
      </c>
      <c r="H51" s="39">
        <v>39.70436646280816</v>
      </c>
      <c r="I51" s="39">
        <v>80.35992064743148</v>
      </c>
      <c r="J51" s="39">
        <v>12.27020140045244</v>
      </c>
      <c r="K51" s="39">
        <v>9.642121706874027</v>
      </c>
      <c r="L51" s="39">
        <v>10.545765380242644</v>
      </c>
      <c r="M51" s="39">
        <v>11.589216463367482</v>
      </c>
      <c r="N51" s="39">
        <v>11.106017769125694</v>
      </c>
      <c r="O51" s="39">
        <v>18.65794775763214</v>
      </c>
      <c r="P51" s="39">
        <v>17.94081024025535</v>
      </c>
      <c r="Q51" s="39">
        <v>14.064611960998644</v>
      </c>
      <c r="R51" s="39">
        <v>10.269091491743415</v>
      </c>
      <c r="S51" s="39">
        <v>9.131982111684277</v>
      </c>
      <c r="T51" s="39">
        <v>13.86932515064507</v>
      </c>
      <c r="U51" s="39">
        <v>11.441041547510427</v>
      </c>
      <c r="V51" s="39">
        <v>11.364798649659035</v>
      </c>
      <c r="W51" s="39">
        <v>9.901569927628863</v>
      </c>
      <c r="X51" s="39">
        <v>9.728856573198893</v>
      </c>
      <c r="Y51" s="39">
        <v>14.701779696621033</v>
      </c>
      <c r="Z51" s="39">
        <v>5.898065969886957</v>
      </c>
      <c r="AA51" s="39">
        <v>5.194716685465818</v>
      </c>
      <c r="AB51" s="39">
        <v>24.321378650116024</v>
      </c>
      <c r="AC51" s="40">
        <v>364.9973055176766</v>
      </c>
    </row>
    <row r="52" spans="1:29" ht="12.75" customHeight="1">
      <c r="A52" s="114"/>
      <c r="B52" s="112"/>
      <c r="C52" s="123"/>
      <c r="D52" s="22" t="s">
        <v>30</v>
      </c>
      <c r="E52" s="26">
        <v>1.00850471291</v>
      </c>
      <c r="F52" s="26">
        <v>1.2420852640720002</v>
      </c>
      <c r="G52" s="26">
        <v>2.00587878218</v>
      </c>
      <c r="H52" s="26">
        <v>2.000352091276</v>
      </c>
      <c r="I52" s="26">
        <v>1.297471187093</v>
      </c>
      <c r="J52" s="26">
        <v>0.29423900374992384</v>
      </c>
      <c r="K52" s="26">
        <v>0.2881894205685085</v>
      </c>
      <c r="L52" s="26">
        <v>0.30501296881251977</v>
      </c>
      <c r="M52" s="26">
        <v>0.32473596723600606</v>
      </c>
      <c r="N52" s="26">
        <v>0.30472778235304177</v>
      </c>
      <c r="O52" s="26">
        <v>0.32119386165491176</v>
      </c>
      <c r="P52" s="26">
        <v>0.28464221533403783</v>
      </c>
      <c r="Q52" s="26">
        <v>0.21558099386509824</v>
      </c>
      <c r="R52" s="26">
        <v>0.20743331067258597</v>
      </c>
      <c r="S52" s="26">
        <v>0.21072297992136638</v>
      </c>
      <c r="T52" s="26">
        <v>0.21754501891132805</v>
      </c>
      <c r="U52" s="26">
        <v>0.19471675563117843</v>
      </c>
      <c r="V52" s="26">
        <v>0.19067677749549355</v>
      </c>
      <c r="W52" s="26">
        <v>0.12838586328</v>
      </c>
      <c r="X52" s="26">
        <v>0</v>
      </c>
      <c r="Y52" s="26">
        <v>0</v>
      </c>
      <c r="Z52" s="26">
        <v>0.20053342094999999</v>
      </c>
      <c r="AA52" s="26">
        <v>0</v>
      </c>
      <c r="AB52" s="26">
        <v>0.14134454939500002</v>
      </c>
      <c r="AC52" s="27">
        <v>11.383972927361997</v>
      </c>
    </row>
    <row r="53" spans="1:29" ht="12.75" customHeight="1">
      <c r="A53" s="114"/>
      <c r="B53" s="112"/>
      <c r="C53" s="123"/>
      <c r="D53" s="18" t="s">
        <v>31</v>
      </c>
      <c r="E53" s="28">
        <v>446.6469563201676</v>
      </c>
      <c r="F53" s="28">
        <v>256.0407876111545</v>
      </c>
      <c r="G53" s="28">
        <v>667.5134599014704</v>
      </c>
      <c r="H53" s="28">
        <v>1632.5092022887306</v>
      </c>
      <c r="I53" s="28">
        <v>1647.6988666501247</v>
      </c>
      <c r="J53" s="28">
        <v>169.22198981132317</v>
      </c>
      <c r="K53" s="28">
        <v>168.79037072423782</v>
      </c>
      <c r="L53" s="28">
        <v>179.0115235748899</v>
      </c>
      <c r="M53" s="28">
        <v>189.44489502476904</v>
      </c>
      <c r="N53" s="28">
        <v>177.98409082291863</v>
      </c>
      <c r="O53" s="28">
        <v>247.43144328765072</v>
      </c>
      <c r="P53" s="28">
        <v>220.54284228168027</v>
      </c>
      <c r="Q53" s="28">
        <v>167.56863719981035</v>
      </c>
      <c r="R53" s="28">
        <v>162.9406403176376</v>
      </c>
      <c r="S53" s="28">
        <v>165.4945443873466</v>
      </c>
      <c r="T53" s="28">
        <v>174.4700975286684</v>
      </c>
      <c r="U53" s="28">
        <v>156.24324597459466</v>
      </c>
      <c r="V53" s="28">
        <v>153.67767141890613</v>
      </c>
      <c r="W53" s="28">
        <v>154.60834672923025</v>
      </c>
      <c r="X53" s="28">
        <v>134.8239734165899</v>
      </c>
      <c r="Y53" s="28">
        <v>127.144380895725</v>
      </c>
      <c r="Z53" s="28">
        <v>106.18553004640566</v>
      </c>
      <c r="AA53" s="28">
        <v>65.42984160905998</v>
      </c>
      <c r="AB53" s="28">
        <v>80.42938204376999</v>
      </c>
      <c r="AC53" s="29">
        <v>7651.852719866862</v>
      </c>
    </row>
    <row r="54" spans="1:29" ht="12.75" customHeight="1">
      <c r="A54" s="114"/>
      <c r="B54" s="112"/>
      <c r="C54" s="123" t="s">
        <v>80</v>
      </c>
      <c r="D54" s="35" t="s">
        <v>58</v>
      </c>
      <c r="E54" s="36">
        <v>4.495159514392825</v>
      </c>
      <c r="F54" s="36">
        <v>3.821346685472467</v>
      </c>
      <c r="G54" s="36">
        <v>12.369232191866683</v>
      </c>
      <c r="H54" s="36">
        <v>41.57570127337448</v>
      </c>
      <c r="I54" s="36">
        <v>65.03040633023949</v>
      </c>
      <c r="J54" s="36">
        <v>7.570926292005638</v>
      </c>
      <c r="K54" s="36">
        <v>7.70486844840401</v>
      </c>
      <c r="L54" s="36">
        <v>7.802127030268203</v>
      </c>
      <c r="M54" s="36">
        <v>8.722745770317713</v>
      </c>
      <c r="N54" s="36">
        <v>7.952503165273434</v>
      </c>
      <c r="O54" s="36">
        <v>9.032744700012831</v>
      </c>
      <c r="P54" s="36">
        <v>8.100466145787578</v>
      </c>
      <c r="Q54" s="36">
        <v>6.570718331162158</v>
      </c>
      <c r="R54" s="36">
        <v>6.7379448304360485</v>
      </c>
      <c r="S54" s="36">
        <v>6.509944384092281</v>
      </c>
      <c r="T54" s="36">
        <v>8.598129097662724</v>
      </c>
      <c r="U54" s="36">
        <v>7.910919542088526</v>
      </c>
      <c r="V54" s="36">
        <v>7.165826794931774</v>
      </c>
      <c r="W54" s="36">
        <v>8.006134935700933</v>
      </c>
      <c r="X54" s="36">
        <v>7.46636758841256</v>
      </c>
      <c r="Y54" s="36">
        <v>7.128184137705126</v>
      </c>
      <c r="Z54" s="36">
        <v>2.90152724962135</v>
      </c>
      <c r="AA54" s="36">
        <v>4.514011502389788</v>
      </c>
      <c r="AB54" s="36">
        <v>1.0613425187370003</v>
      </c>
      <c r="AC54" s="37">
        <v>258.74927846035564</v>
      </c>
    </row>
    <row r="55" spans="1:29" ht="12.75" customHeight="1">
      <c r="A55" s="114"/>
      <c r="B55" s="112"/>
      <c r="C55" s="123"/>
      <c r="D55" s="38" t="s">
        <v>79</v>
      </c>
      <c r="E55" s="39">
        <v>3.3610288401095443</v>
      </c>
      <c r="F55" s="39">
        <v>4.692591993519485</v>
      </c>
      <c r="G55" s="39">
        <v>41.09541404136101</v>
      </c>
      <c r="H55" s="39">
        <v>320.44710098164893</v>
      </c>
      <c r="I55" s="39">
        <v>382.8627143076814</v>
      </c>
      <c r="J55" s="39">
        <v>63.470651612485575</v>
      </c>
      <c r="K55" s="39">
        <v>51.95523500365124</v>
      </c>
      <c r="L55" s="39">
        <v>44.802239292422044</v>
      </c>
      <c r="M55" s="39">
        <v>53.10947075486347</v>
      </c>
      <c r="N55" s="39">
        <v>78.46191118704662</v>
      </c>
      <c r="O55" s="39">
        <v>94.76052593582945</v>
      </c>
      <c r="P55" s="39">
        <v>96.91839152640905</v>
      </c>
      <c r="Q55" s="39">
        <v>89.58932779358449</v>
      </c>
      <c r="R55" s="39">
        <v>66.45591830552326</v>
      </c>
      <c r="S55" s="39">
        <v>63.25945553324244</v>
      </c>
      <c r="T55" s="39">
        <v>70.22034817904525</v>
      </c>
      <c r="U55" s="39">
        <v>65.74052330580925</v>
      </c>
      <c r="V55" s="39">
        <v>64.32376523696358</v>
      </c>
      <c r="W55" s="39">
        <v>71.09032455874741</v>
      </c>
      <c r="X55" s="39">
        <v>42.58857544740472</v>
      </c>
      <c r="Y55" s="39">
        <v>78.46633016269597</v>
      </c>
      <c r="Z55" s="39">
        <v>62.75402051787215</v>
      </c>
      <c r="AA55" s="39">
        <v>61.94529123435475</v>
      </c>
      <c r="AB55" s="39">
        <v>54.6379134820955</v>
      </c>
      <c r="AC55" s="40">
        <v>2027.0090692343667</v>
      </c>
    </row>
    <row r="56" spans="1:29" ht="12.75" customHeight="1">
      <c r="A56" s="114"/>
      <c r="B56" s="112"/>
      <c r="C56" s="123"/>
      <c r="D56" s="22" t="s">
        <v>30</v>
      </c>
      <c r="E56" s="26">
        <v>0</v>
      </c>
      <c r="F56" s="26">
        <v>0.07510398576</v>
      </c>
      <c r="G56" s="26">
        <v>0.626410343195</v>
      </c>
      <c r="H56" s="26">
        <v>2.15802088992</v>
      </c>
      <c r="I56" s="26">
        <v>2.471700046198</v>
      </c>
      <c r="J56" s="26">
        <v>0.1510928969941421</v>
      </c>
      <c r="K56" s="26">
        <v>0.13136398911222733</v>
      </c>
      <c r="L56" s="26">
        <v>0.11520428030505095</v>
      </c>
      <c r="M56" s="26">
        <v>0.12706798514783155</v>
      </c>
      <c r="N56" s="26">
        <v>0.173731174255748</v>
      </c>
      <c r="O56" s="26">
        <v>0.009762071168074727</v>
      </c>
      <c r="P56" s="26">
        <v>0.009721604139772449</v>
      </c>
      <c r="Q56" s="26">
        <v>0.00860012203859298</v>
      </c>
      <c r="R56" s="26">
        <v>0.007117667089972697</v>
      </c>
      <c r="S56" s="26">
        <v>0.006382570983587145</v>
      </c>
      <c r="T56" s="26">
        <v>1.2395078066449878</v>
      </c>
      <c r="U56" s="26">
        <v>1.1073398154044936</v>
      </c>
      <c r="V56" s="26">
        <v>1.0918522157005188</v>
      </c>
      <c r="W56" s="26">
        <v>0</v>
      </c>
      <c r="X56" s="26">
        <v>0</v>
      </c>
      <c r="Y56" s="26">
        <v>0</v>
      </c>
      <c r="Z56" s="26">
        <v>0</v>
      </c>
      <c r="AA56" s="26">
        <v>0.18475219872</v>
      </c>
      <c r="AB56" s="26">
        <v>0.666899001024</v>
      </c>
      <c r="AC56" s="27">
        <v>10.361630663801998</v>
      </c>
    </row>
    <row r="57" spans="1:29" ht="12.75" customHeight="1">
      <c r="A57" s="114"/>
      <c r="B57" s="112"/>
      <c r="C57" s="123"/>
      <c r="D57" s="18" t="s">
        <v>31</v>
      </c>
      <c r="E57" s="28">
        <v>7.856188354502369</v>
      </c>
      <c r="F57" s="28">
        <v>8.589042664751952</v>
      </c>
      <c r="G57" s="28">
        <v>54.09105657642268</v>
      </c>
      <c r="H57" s="28">
        <v>364.1808231449434</v>
      </c>
      <c r="I57" s="28">
        <v>450.36482068411885</v>
      </c>
      <c r="J57" s="28">
        <v>71.19267080148535</v>
      </c>
      <c r="K57" s="28">
        <v>59.79146744116747</v>
      </c>
      <c r="L57" s="28">
        <v>52.7195706029953</v>
      </c>
      <c r="M57" s="28">
        <v>61.95928451032901</v>
      </c>
      <c r="N57" s="28">
        <v>86.58814552657581</v>
      </c>
      <c r="O57" s="28">
        <v>103.80303270701036</v>
      </c>
      <c r="P57" s="28">
        <v>105.0285792763364</v>
      </c>
      <c r="Q57" s="28">
        <v>96.16864624678523</v>
      </c>
      <c r="R57" s="28">
        <v>73.20098080304928</v>
      </c>
      <c r="S57" s="28">
        <v>69.7757824883183</v>
      </c>
      <c r="T57" s="28">
        <v>80.05798508335296</v>
      </c>
      <c r="U57" s="28">
        <v>74.75878266330227</v>
      </c>
      <c r="V57" s="28">
        <v>72.58144424759585</v>
      </c>
      <c r="W57" s="28">
        <v>79.09645949444834</v>
      </c>
      <c r="X57" s="28">
        <v>50.05494303581729</v>
      </c>
      <c r="Y57" s="28">
        <v>85.59451430040109</v>
      </c>
      <c r="Z57" s="28">
        <v>65.6555477674935</v>
      </c>
      <c r="AA57" s="28">
        <v>66.64405493546452</v>
      </c>
      <c r="AB57" s="28">
        <v>56.366155001856505</v>
      </c>
      <c r="AC57" s="29">
        <v>2296.1199783585243</v>
      </c>
    </row>
    <row r="58" spans="1:29" ht="12.75" customHeight="1">
      <c r="A58" s="114"/>
      <c r="B58" s="113"/>
      <c r="C58" s="123" t="s">
        <v>28</v>
      </c>
      <c r="D58" s="123"/>
      <c r="E58" s="28">
        <v>454.50314467466995</v>
      </c>
      <c r="F58" s="28">
        <v>264.62983027590644</v>
      </c>
      <c r="G58" s="28">
        <v>721.6045164778931</v>
      </c>
      <c r="H58" s="28">
        <v>1996.690025433674</v>
      </c>
      <c r="I58" s="28">
        <v>2098.0636873342437</v>
      </c>
      <c r="J58" s="28">
        <v>240.41466061280855</v>
      </c>
      <c r="K58" s="28">
        <v>228.5818381654053</v>
      </c>
      <c r="L58" s="28">
        <v>231.7310941778852</v>
      </c>
      <c r="M58" s="28">
        <v>251.40417953509805</v>
      </c>
      <c r="N58" s="28">
        <v>264.5722363494944</v>
      </c>
      <c r="O58" s="28">
        <v>351.23447599466107</v>
      </c>
      <c r="P58" s="28">
        <v>325.57142155801665</v>
      </c>
      <c r="Q58" s="28">
        <v>263.7372834465956</v>
      </c>
      <c r="R58" s="28">
        <v>236.14162112068686</v>
      </c>
      <c r="S58" s="28">
        <v>235.2703268756649</v>
      </c>
      <c r="T58" s="28">
        <v>254.52808261202136</v>
      </c>
      <c r="U58" s="28">
        <v>231.00202863789696</v>
      </c>
      <c r="V58" s="28">
        <v>226.25911566650197</v>
      </c>
      <c r="W58" s="28">
        <v>233.7048062236786</v>
      </c>
      <c r="X58" s="28">
        <v>184.8789164524072</v>
      </c>
      <c r="Y58" s="28">
        <v>212.73889519612612</v>
      </c>
      <c r="Z58" s="28">
        <v>171.84107781389918</v>
      </c>
      <c r="AA58" s="28">
        <v>132.0738965445245</v>
      </c>
      <c r="AB58" s="28">
        <v>136.79553704562647</v>
      </c>
      <c r="AC58" s="29">
        <v>9947.972698225389</v>
      </c>
    </row>
    <row r="59" spans="1:29" ht="12.75" customHeight="1">
      <c r="A59" s="114"/>
      <c r="B59" s="111" t="s">
        <v>88</v>
      </c>
      <c r="C59" s="123" t="s">
        <v>29</v>
      </c>
      <c r="D59" s="35" t="s">
        <v>58</v>
      </c>
      <c r="E59" s="36">
        <v>338.7002896583484</v>
      </c>
      <c r="F59" s="36">
        <v>231.5609850144594</v>
      </c>
      <c r="G59" s="36">
        <v>617.6061298707613</v>
      </c>
      <c r="H59" s="36">
        <v>1294.450978009486</v>
      </c>
      <c r="I59" s="36">
        <v>1026.3188022619938</v>
      </c>
      <c r="J59" s="36">
        <v>84.70091852557081</v>
      </c>
      <c r="K59" s="36">
        <v>100.4907823493939</v>
      </c>
      <c r="L59" s="36">
        <v>112.90457068677281</v>
      </c>
      <c r="M59" s="36">
        <v>121.00828488674101</v>
      </c>
      <c r="N59" s="36">
        <v>109.65700894886011</v>
      </c>
      <c r="O59" s="36">
        <v>129.49538613217194</v>
      </c>
      <c r="P59" s="36">
        <v>124.59410232637832</v>
      </c>
      <c r="Q59" s="36">
        <v>104.83982393568806</v>
      </c>
      <c r="R59" s="36">
        <v>111.48098394938165</v>
      </c>
      <c r="S59" s="36">
        <v>102.5159076204408</v>
      </c>
      <c r="T59" s="36">
        <v>99.86687353344472</v>
      </c>
      <c r="U59" s="36">
        <v>89.73114698248347</v>
      </c>
      <c r="V59" s="36">
        <v>83.93082283167455</v>
      </c>
      <c r="W59" s="36">
        <v>95.30525551644979</v>
      </c>
      <c r="X59" s="36">
        <v>80.43218162186395</v>
      </c>
      <c r="Y59" s="36">
        <v>74.81624064373025</v>
      </c>
      <c r="Z59" s="36">
        <v>62.71252281920571</v>
      </c>
      <c r="AA59" s="36">
        <v>34.41337604394084</v>
      </c>
      <c r="AB59" s="36">
        <v>43.67605438153099</v>
      </c>
      <c r="AC59" s="37">
        <v>5275.209428550772</v>
      </c>
    </row>
    <row r="60" spans="1:29" ht="12.75" customHeight="1">
      <c r="A60" s="114"/>
      <c r="B60" s="112"/>
      <c r="C60" s="123"/>
      <c r="D60" s="38" t="s">
        <v>79</v>
      </c>
      <c r="E60" s="39">
        <v>0.43005318504930146</v>
      </c>
      <c r="F60" s="39">
        <v>0.8304556156953627</v>
      </c>
      <c r="G60" s="39">
        <v>3.0530094564437285</v>
      </c>
      <c r="H60" s="39">
        <v>9.586297659710974</v>
      </c>
      <c r="I60" s="39">
        <v>19.170794826777897</v>
      </c>
      <c r="J60" s="39">
        <v>3.156254149162531</v>
      </c>
      <c r="K60" s="39">
        <v>3.1294407236084187</v>
      </c>
      <c r="L60" s="39">
        <v>3.3305377239241394</v>
      </c>
      <c r="M60" s="39">
        <v>2.891853630709767</v>
      </c>
      <c r="N60" s="39">
        <v>3.7521338236277084</v>
      </c>
      <c r="O60" s="39">
        <v>4.411532869876204</v>
      </c>
      <c r="P60" s="39">
        <v>4.474138707915733</v>
      </c>
      <c r="Q60" s="39">
        <v>3.770752271011549</v>
      </c>
      <c r="R60" s="39">
        <v>2.612535742878813</v>
      </c>
      <c r="S60" s="39">
        <v>2.8584252092673776</v>
      </c>
      <c r="T60" s="39">
        <v>6.641961294663943</v>
      </c>
      <c r="U60" s="39">
        <v>5.625705838427581</v>
      </c>
      <c r="V60" s="39">
        <v>4.2139970161862506</v>
      </c>
      <c r="W60" s="39">
        <v>4.1809131315445915</v>
      </c>
      <c r="X60" s="39">
        <v>2.916917049409065</v>
      </c>
      <c r="Y60" s="39">
        <v>3.7504165155486664</v>
      </c>
      <c r="Z60" s="39">
        <v>5.5170271383279355</v>
      </c>
      <c r="AA60" s="39">
        <v>2.484669511538813</v>
      </c>
      <c r="AB60" s="39">
        <v>7.03444593995467</v>
      </c>
      <c r="AC60" s="40">
        <v>109.824269031261</v>
      </c>
    </row>
    <row r="61" spans="1:29" ht="12.75" customHeight="1">
      <c r="A61" s="114"/>
      <c r="B61" s="112"/>
      <c r="C61" s="123"/>
      <c r="D61" s="22" t="s">
        <v>30</v>
      </c>
      <c r="E61" s="26">
        <v>1.8311360098780003</v>
      </c>
      <c r="F61" s="26">
        <v>0.594849206314</v>
      </c>
      <c r="G61" s="26">
        <v>1.3562835031719997</v>
      </c>
      <c r="H61" s="26">
        <v>2.650924521599</v>
      </c>
      <c r="I61" s="26">
        <v>2.630634422225</v>
      </c>
      <c r="J61" s="26">
        <v>0.4995750277465207</v>
      </c>
      <c r="K61" s="26">
        <v>0.591930819052887</v>
      </c>
      <c r="L61" s="26">
        <v>0.6640393918640649</v>
      </c>
      <c r="M61" s="26">
        <v>0.7007709474811394</v>
      </c>
      <c r="N61" s="26">
        <v>0.6574553793713878</v>
      </c>
      <c r="O61" s="26">
        <v>0.01036328391461949</v>
      </c>
      <c r="P61" s="26">
        <v>0.009992049961302492</v>
      </c>
      <c r="Q61" s="26">
        <v>0.008487843988625676</v>
      </c>
      <c r="R61" s="26">
        <v>0.008668867771650577</v>
      </c>
      <c r="S61" s="26">
        <v>0.008047168976801765</v>
      </c>
      <c r="T61" s="26">
        <v>0.19801492962586761</v>
      </c>
      <c r="U61" s="26">
        <v>0.17623570600969884</v>
      </c>
      <c r="V61" s="26">
        <v>0.15935782909343355</v>
      </c>
      <c r="W61" s="26">
        <v>0.27432310095</v>
      </c>
      <c r="X61" s="26">
        <v>0.02012595192</v>
      </c>
      <c r="Y61" s="26">
        <v>0</v>
      </c>
      <c r="Z61" s="26">
        <v>0.261059110884</v>
      </c>
      <c r="AA61" s="26">
        <v>0.05953304672</v>
      </c>
      <c r="AB61" s="26">
        <v>0.489031006644</v>
      </c>
      <c r="AC61" s="27">
        <v>13.860839125163999</v>
      </c>
    </row>
    <row r="62" spans="1:29" ht="12.75" customHeight="1">
      <c r="A62" s="114"/>
      <c r="B62" s="112"/>
      <c r="C62" s="123"/>
      <c r="D62" s="18" t="s">
        <v>31</v>
      </c>
      <c r="E62" s="28">
        <v>340.9614788532757</v>
      </c>
      <c r="F62" s="28">
        <v>232.98628983646879</v>
      </c>
      <c r="G62" s="28">
        <v>622.0154228303769</v>
      </c>
      <c r="H62" s="28">
        <v>1306.688200190796</v>
      </c>
      <c r="I62" s="28">
        <v>1048.1202315109967</v>
      </c>
      <c r="J62" s="28">
        <v>88.35674770247988</v>
      </c>
      <c r="K62" s="28">
        <v>104.2121538920552</v>
      </c>
      <c r="L62" s="28">
        <v>116.89914780256103</v>
      </c>
      <c r="M62" s="28">
        <v>124.6009094649319</v>
      </c>
      <c r="N62" s="28">
        <v>114.0665981518592</v>
      </c>
      <c r="O62" s="28">
        <v>133.91728228596276</v>
      </c>
      <c r="P62" s="28">
        <v>129.07823308425537</v>
      </c>
      <c r="Q62" s="28">
        <v>108.61906405068825</v>
      </c>
      <c r="R62" s="28">
        <v>114.10218856003212</v>
      </c>
      <c r="S62" s="28">
        <v>105.38237999868495</v>
      </c>
      <c r="T62" s="28">
        <v>106.70684975773452</v>
      </c>
      <c r="U62" s="28">
        <v>95.53308852692075</v>
      </c>
      <c r="V62" s="28">
        <v>88.30417767695424</v>
      </c>
      <c r="W62" s="28">
        <v>99.76049174894437</v>
      </c>
      <c r="X62" s="28">
        <v>83.369224623193</v>
      </c>
      <c r="Y62" s="28">
        <v>78.56665715927893</v>
      </c>
      <c r="Z62" s="28">
        <v>68.49060906841764</v>
      </c>
      <c r="AA62" s="28">
        <v>36.95757860219966</v>
      </c>
      <c r="AB62" s="28">
        <v>51.199531328129666</v>
      </c>
      <c r="AC62" s="29">
        <v>5398.894536707199</v>
      </c>
    </row>
    <row r="63" spans="1:29" ht="12.75" customHeight="1">
      <c r="A63" s="114"/>
      <c r="B63" s="112"/>
      <c r="C63" s="123" t="s">
        <v>80</v>
      </c>
      <c r="D63" s="35" t="s">
        <v>58</v>
      </c>
      <c r="E63" s="36">
        <v>0.8236686861000458</v>
      </c>
      <c r="F63" s="36">
        <v>3.3230445303775173</v>
      </c>
      <c r="G63" s="36">
        <v>10.429473044005977</v>
      </c>
      <c r="H63" s="36">
        <v>16.06187334113777</v>
      </c>
      <c r="I63" s="36">
        <v>13.609529724862673</v>
      </c>
      <c r="J63" s="36">
        <v>1.4636276556630958</v>
      </c>
      <c r="K63" s="36">
        <v>1.4543387230630023</v>
      </c>
      <c r="L63" s="36">
        <v>1.5365613132629974</v>
      </c>
      <c r="M63" s="36">
        <v>1.8901180725801925</v>
      </c>
      <c r="N63" s="36">
        <v>1.7997781634099415</v>
      </c>
      <c r="O63" s="36">
        <v>1.7505147884538244</v>
      </c>
      <c r="P63" s="36">
        <v>1.5241458550903815</v>
      </c>
      <c r="Q63" s="36">
        <v>1.281191310217521</v>
      </c>
      <c r="R63" s="36">
        <v>1.294816435016489</v>
      </c>
      <c r="S63" s="36">
        <v>1.369423540273225</v>
      </c>
      <c r="T63" s="36">
        <v>1.042341088857801</v>
      </c>
      <c r="U63" s="36">
        <v>1.059651679731759</v>
      </c>
      <c r="V63" s="36">
        <v>1.0402954742184705</v>
      </c>
      <c r="W63" s="36">
        <v>0.9799839129221013</v>
      </c>
      <c r="X63" s="36">
        <v>1.3082316863242602</v>
      </c>
      <c r="Y63" s="36">
        <v>2.5574117878408726</v>
      </c>
      <c r="Z63" s="36">
        <v>0.6895466859094302</v>
      </c>
      <c r="AA63" s="36">
        <v>1.3472579708289154</v>
      </c>
      <c r="AB63" s="36">
        <v>0.140523086723</v>
      </c>
      <c r="AC63" s="37">
        <v>69.77734855687129</v>
      </c>
    </row>
    <row r="64" spans="1:29" ht="12.75" customHeight="1">
      <c r="A64" s="114"/>
      <c r="B64" s="112"/>
      <c r="C64" s="123"/>
      <c r="D64" s="38" t="s">
        <v>79</v>
      </c>
      <c r="E64" s="39">
        <v>0.07670537317269303</v>
      </c>
      <c r="F64" s="39">
        <v>0.6897707422869025</v>
      </c>
      <c r="G64" s="39">
        <v>11.04568136557773</v>
      </c>
      <c r="H64" s="39">
        <v>32.38961931897807</v>
      </c>
      <c r="I64" s="39">
        <v>60.02007629442357</v>
      </c>
      <c r="J64" s="39">
        <v>11.005484060720311</v>
      </c>
      <c r="K64" s="39">
        <v>8.374400406770485</v>
      </c>
      <c r="L64" s="39">
        <v>10.074985890112256</v>
      </c>
      <c r="M64" s="39">
        <v>8.437124954647858</v>
      </c>
      <c r="N64" s="39">
        <v>9.548028120038664</v>
      </c>
      <c r="O64" s="39">
        <v>9.70733130799685</v>
      </c>
      <c r="P64" s="39">
        <v>13.91616037301004</v>
      </c>
      <c r="Q64" s="39">
        <v>10.800026341643786</v>
      </c>
      <c r="R64" s="39">
        <v>11.831669420539981</v>
      </c>
      <c r="S64" s="39">
        <v>11.614447440088927</v>
      </c>
      <c r="T64" s="39">
        <v>16.65252324168486</v>
      </c>
      <c r="U64" s="39">
        <v>17.976672783894696</v>
      </c>
      <c r="V64" s="39">
        <v>13.391253344591352</v>
      </c>
      <c r="W64" s="39">
        <v>8.528627954603236</v>
      </c>
      <c r="X64" s="39">
        <v>8.949764835598629</v>
      </c>
      <c r="Y64" s="39">
        <v>10.212186034003699</v>
      </c>
      <c r="Z64" s="39">
        <v>7.421403805675222</v>
      </c>
      <c r="AA64" s="39">
        <v>7.586197845119831</v>
      </c>
      <c r="AB64" s="39">
        <v>22.34727649648335</v>
      </c>
      <c r="AC64" s="40">
        <v>322.597417751663</v>
      </c>
    </row>
    <row r="65" spans="1:29" ht="12.75" customHeight="1">
      <c r="A65" s="114"/>
      <c r="B65" s="112"/>
      <c r="C65" s="123"/>
      <c r="D65" s="22" t="s">
        <v>30</v>
      </c>
      <c r="E65" s="26">
        <v>0</v>
      </c>
      <c r="F65" s="26">
        <v>0</v>
      </c>
      <c r="G65" s="26">
        <v>0.028241384512000003</v>
      </c>
      <c r="H65" s="26">
        <v>0.8368300146000002</v>
      </c>
      <c r="I65" s="26">
        <v>0.042043215309</v>
      </c>
      <c r="J65" s="26">
        <v>0.1746343152232923</v>
      </c>
      <c r="K65" s="26">
        <v>0.14091920229959606</v>
      </c>
      <c r="L65" s="26">
        <v>0.18992467288977974</v>
      </c>
      <c r="M65" s="26">
        <v>0.1673005052870976</v>
      </c>
      <c r="N65" s="26">
        <v>0.1771489333942344</v>
      </c>
      <c r="O65" s="26">
        <v>0.13946877765702315</v>
      </c>
      <c r="P65" s="26">
        <v>0.1982697195912373</v>
      </c>
      <c r="Q65" s="26">
        <v>0.14227965346797686</v>
      </c>
      <c r="R65" s="26">
        <v>0.1525567767027118</v>
      </c>
      <c r="S65" s="26">
        <v>0.15199663840705077</v>
      </c>
      <c r="T65" s="26">
        <v>0.4063507722037762</v>
      </c>
      <c r="U65" s="26">
        <v>0.37637005947754537</v>
      </c>
      <c r="V65" s="26">
        <v>0.29257692340267827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0.054326347688</v>
      </c>
      <c r="AC65" s="27">
        <v>3.671237912112999</v>
      </c>
    </row>
    <row r="66" spans="1:29" ht="12.75" customHeight="1">
      <c r="A66" s="114"/>
      <c r="B66" s="112"/>
      <c r="C66" s="123"/>
      <c r="D66" s="18" t="s">
        <v>31</v>
      </c>
      <c r="E66" s="28">
        <v>0.9003740592727388</v>
      </c>
      <c r="F66" s="28">
        <v>4.01281527266442</v>
      </c>
      <c r="G66" s="28">
        <v>21.503395794095706</v>
      </c>
      <c r="H66" s="28">
        <v>49.288322674715836</v>
      </c>
      <c r="I66" s="28">
        <v>73.67164923459524</v>
      </c>
      <c r="J66" s="28">
        <v>12.643746031606698</v>
      </c>
      <c r="K66" s="28">
        <v>9.969658332133083</v>
      </c>
      <c r="L66" s="28">
        <v>11.801471876265033</v>
      </c>
      <c r="M66" s="28">
        <v>10.494543532515147</v>
      </c>
      <c r="N66" s="28">
        <v>11.52495521684284</v>
      </c>
      <c r="O66" s="28">
        <v>11.597314874107695</v>
      </c>
      <c r="P66" s="28">
        <v>15.638575947691658</v>
      </c>
      <c r="Q66" s="28">
        <v>12.223497305329285</v>
      </c>
      <c r="R66" s="28">
        <v>13.27904263225918</v>
      </c>
      <c r="S66" s="28">
        <v>13.135867618769204</v>
      </c>
      <c r="T66" s="28">
        <v>18.101215102746437</v>
      </c>
      <c r="U66" s="28">
        <v>19.412694523104005</v>
      </c>
      <c r="V66" s="28">
        <v>14.7241257422125</v>
      </c>
      <c r="W66" s="28">
        <v>9.508611867525337</v>
      </c>
      <c r="X66" s="28">
        <v>10.257996521922887</v>
      </c>
      <c r="Y66" s="28">
        <v>12.769597821844572</v>
      </c>
      <c r="Z66" s="28">
        <v>8.110950491584653</v>
      </c>
      <c r="AA66" s="28">
        <v>8.933455815948747</v>
      </c>
      <c r="AB66" s="28">
        <v>22.54212593089435</v>
      </c>
      <c r="AC66" s="29">
        <v>396.04600422064726</v>
      </c>
    </row>
    <row r="67" spans="1:29" ht="12.75" customHeight="1">
      <c r="A67" s="114"/>
      <c r="B67" s="113"/>
      <c r="C67" s="123" t="s">
        <v>28</v>
      </c>
      <c r="D67" s="123"/>
      <c r="E67" s="28">
        <v>341.86185291254844</v>
      </c>
      <c r="F67" s="28">
        <v>236.9991051091332</v>
      </c>
      <c r="G67" s="28">
        <v>643.5188186244727</v>
      </c>
      <c r="H67" s="28">
        <v>1355.976522865512</v>
      </c>
      <c r="I67" s="28">
        <v>1121.791880745592</v>
      </c>
      <c r="J67" s="28">
        <v>101.00049373408658</v>
      </c>
      <c r="K67" s="28">
        <v>114.18181222418828</v>
      </c>
      <c r="L67" s="28">
        <v>128.70061967882606</v>
      </c>
      <c r="M67" s="28">
        <v>135.09545299744707</v>
      </c>
      <c r="N67" s="28">
        <v>125.59155336870204</v>
      </c>
      <c r="O67" s="28">
        <v>145.51459716007045</v>
      </c>
      <c r="P67" s="28">
        <v>144.71680903194704</v>
      </c>
      <c r="Q67" s="28">
        <v>120.84256135601753</v>
      </c>
      <c r="R67" s="28">
        <v>127.3812311922913</v>
      </c>
      <c r="S67" s="28">
        <v>118.51824761745415</v>
      </c>
      <c r="T67" s="28">
        <v>124.80806486048095</v>
      </c>
      <c r="U67" s="28">
        <v>114.94578305002477</v>
      </c>
      <c r="V67" s="28">
        <v>103.02830341916673</v>
      </c>
      <c r="W67" s="28">
        <v>109.26910361646972</v>
      </c>
      <c r="X67" s="28">
        <v>93.6272211451159</v>
      </c>
      <c r="Y67" s="28">
        <v>91.33625498112349</v>
      </c>
      <c r="Z67" s="28">
        <v>76.6015595600023</v>
      </c>
      <c r="AA67" s="28">
        <v>45.89103441814841</v>
      </c>
      <c r="AB67" s="28">
        <v>73.74165725902401</v>
      </c>
      <c r="AC67" s="29">
        <v>5794.940540927844</v>
      </c>
    </row>
    <row r="68" spans="1:29" ht="12.75" customHeight="1">
      <c r="A68" s="114"/>
      <c r="B68" s="111" t="s">
        <v>89</v>
      </c>
      <c r="C68" s="123" t="s">
        <v>29</v>
      </c>
      <c r="D68" s="35" t="s">
        <v>58</v>
      </c>
      <c r="E68" s="36">
        <v>388.38190217852394</v>
      </c>
      <c r="F68" s="36">
        <v>178.53713402461992</v>
      </c>
      <c r="G68" s="36">
        <v>505.34181916310825</v>
      </c>
      <c r="H68" s="36">
        <v>1185.2024557184895</v>
      </c>
      <c r="I68" s="36">
        <v>1013.7990789009016</v>
      </c>
      <c r="J68" s="36">
        <v>86.842103016566</v>
      </c>
      <c r="K68" s="36">
        <v>97.55436089598338</v>
      </c>
      <c r="L68" s="36">
        <v>100.81972132273134</v>
      </c>
      <c r="M68" s="36">
        <v>106.55967643760266</v>
      </c>
      <c r="N68" s="36">
        <v>93.27574404683568</v>
      </c>
      <c r="O68" s="36">
        <v>126.13086461438131</v>
      </c>
      <c r="P68" s="36">
        <v>121.23605031105843</v>
      </c>
      <c r="Q68" s="36">
        <v>96.26746741634517</v>
      </c>
      <c r="R68" s="36">
        <v>111.89376426273839</v>
      </c>
      <c r="S68" s="36">
        <v>109.14115824981936</v>
      </c>
      <c r="T68" s="36">
        <v>103.85359194644305</v>
      </c>
      <c r="U68" s="36">
        <v>89.28092959368162</v>
      </c>
      <c r="V68" s="36">
        <v>87.5879790742189</v>
      </c>
      <c r="W68" s="36">
        <v>92.79044473843443</v>
      </c>
      <c r="X68" s="36">
        <v>79.10691538019645</v>
      </c>
      <c r="Y68" s="36">
        <v>77.13166700080812</v>
      </c>
      <c r="Z68" s="36">
        <v>76.91444560557436</v>
      </c>
      <c r="AA68" s="36">
        <v>48.3625986212758</v>
      </c>
      <c r="AB68" s="36">
        <v>40.21882454086897</v>
      </c>
      <c r="AC68" s="37">
        <v>5016.230697061207</v>
      </c>
    </row>
    <row r="69" spans="1:29" ht="12.75" customHeight="1">
      <c r="A69" s="114"/>
      <c r="B69" s="112"/>
      <c r="C69" s="123"/>
      <c r="D69" s="38" t="s">
        <v>79</v>
      </c>
      <c r="E69" s="39">
        <v>0.5925689561886477</v>
      </c>
      <c r="F69" s="39">
        <v>0.8400476298135081</v>
      </c>
      <c r="G69" s="39">
        <v>3.133875818514839</v>
      </c>
      <c r="H69" s="39">
        <v>10.115793739814391</v>
      </c>
      <c r="I69" s="39">
        <v>20.077006066079996</v>
      </c>
      <c r="J69" s="39">
        <v>3.432558386606954</v>
      </c>
      <c r="K69" s="39">
        <v>3.8774816846487576</v>
      </c>
      <c r="L69" s="39">
        <v>3.865658554414587</v>
      </c>
      <c r="M69" s="39">
        <v>3.5865731729464017</v>
      </c>
      <c r="N69" s="39">
        <v>4.164389950466334</v>
      </c>
      <c r="O69" s="39">
        <v>7.7882581146187295</v>
      </c>
      <c r="P69" s="39">
        <v>6.734927021385572</v>
      </c>
      <c r="Q69" s="39">
        <v>6.190660525686984</v>
      </c>
      <c r="R69" s="39">
        <v>4.486967294138859</v>
      </c>
      <c r="S69" s="39">
        <v>3.1939422281860135</v>
      </c>
      <c r="T69" s="39">
        <v>5.925077042271009</v>
      </c>
      <c r="U69" s="39">
        <v>4.498625741890838</v>
      </c>
      <c r="V69" s="39">
        <v>2.965810603832333</v>
      </c>
      <c r="W69" s="39">
        <v>3.2005037248946326</v>
      </c>
      <c r="X69" s="39">
        <v>3.603545597158342</v>
      </c>
      <c r="Y69" s="39">
        <v>3.6536688814425275</v>
      </c>
      <c r="Z69" s="39">
        <v>4.9169485216365665</v>
      </c>
      <c r="AA69" s="39">
        <v>1.066936353313223</v>
      </c>
      <c r="AB69" s="39">
        <v>8.42192257118994</v>
      </c>
      <c r="AC69" s="40">
        <v>120.33374818113998</v>
      </c>
    </row>
    <row r="70" spans="1:29" ht="12.75" customHeight="1">
      <c r="A70" s="114"/>
      <c r="B70" s="112"/>
      <c r="C70" s="123"/>
      <c r="D70" s="22" t="s">
        <v>30</v>
      </c>
      <c r="E70" s="26">
        <v>2.034096437066</v>
      </c>
      <c r="F70" s="26">
        <v>0.332235533625</v>
      </c>
      <c r="G70" s="26">
        <v>0.8040298162239999</v>
      </c>
      <c r="H70" s="26">
        <v>3.1256892032979997</v>
      </c>
      <c r="I70" s="26">
        <v>2.3174050711180003</v>
      </c>
      <c r="J70" s="26">
        <v>0.1111961743644259</v>
      </c>
      <c r="K70" s="26">
        <v>0.1267968605920598</v>
      </c>
      <c r="L70" s="26">
        <v>0.1284366934616392</v>
      </c>
      <c r="M70" s="26">
        <v>0.1341766555850491</v>
      </c>
      <c r="N70" s="26">
        <v>0.12183390820982606</v>
      </c>
      <c r="O70" s="26">
        <v>0.46444990825259974</v>
      </c>
      <c r="P70" s="26">
        <v>0.4412447336138708</v>
      </c>
      <c r="Q70" s="26">
        <v>0.35599575425553454</v>
      </c>
      <c r="R70" s="26">
        <v>0.39931727104054543</v>
      </c>
      <c r="S70" s="26">
        <v>0.3796727626274493</v>
      </c>
      <c r="T70" s="26">
        <v>0.4604035990410197</v>
      </c>
      <c r="U70" s="26">
        <v>0.3879820655017391</v>
      </c>
      <c r="V70" s="26">
        <v>0.3677270492432411</v>
      </c>
      <c r="W70" s="26">
        <v>0.049127154939</v>
      </c>
      <c r="X70" s="26">
        <v>0</v>
      </c>
      <c r="Y70" s="26">
        <v>0.228158299128</v>
      </c>
      <c r="Z70" s="26">
        <v>0.32680553383499994</v>
      </c>
      <c r="AA70" s="26">
        <v>0</v>
      </c>
      <c r="AB70" s="26">
        <v>0.828888050857</v>
      </c>
      <c r="AC70" s="27">
        <v>13.925668535879002</v>
      </c>
    </row>
    <row r="71" spans="1:29" ht="12.75" customHeight="1">
      <c r="A71" s="114"/>
      <c r="B71" s="112"/>
      <c r="C71" s="123"/>
      <c r="D71" s="18" t="s">
        <v>31</v>
      </c>
      <c r="E71" s="28">
        <v>391.0085675717786</v>
      </c>
      <c r="F71" s="28">
        <v>179.7094171880584</v>
      </c>
      <c r="G71" s="28">
        <v>509.27972479784705</v>
      </c>
      <c r="H71" s="28">
        <v>1198.443938661602</v>
      </c>
      <c r="I71" s="28">
        <v>1036.1934900380995</v>
      </c>
      <c r="J71" s="28">
        <v>90.38585757753738</v>
      </c>
      <c r="K71" s="28">
        <v>101.55863944122419</v>
      </c>
      <c r="L71" s="28">
        <v>104.81381657060756</v>
      </c>
      <c r="M71" s="28">
        <v>110.28042626613409</v>
      </c>
      <c r="N71" s="28">
        <v>97.56196790551184</v>
      </c>
      <c r="O71" s="28">
        <v>134.38357263725266</v>
      </c>
      <c r="P71" s="28">
        <v>128.41222206605786</v>
      </c>
      <c r="Q71" s="28">
        <v>102.81412369628768</v>
      </c>
      <c r="R71" s="28">
        <v>116.78004882791778</v>
      </c>
      <c r="S71" s="28">
        <v>112.71477324063282</v>
      </c>
      <c r="T71" s="28">
        <v>110.23907258775506</v>
      </c>
      <c r="U71" s="28">
        <v>94.1675374010742</v>
      </c>
      <c r="V71" s="28">
        <v>90.92151672729447</v>
      </c>
      <c r="W71" s="28">
        <v>96.04007561826808</v>
      </c>
      <c r="X71" s="28">
        <v>82.7104609773548</v>
      </c>
      <c r="Y71" s="28">
        <v>81.01349418137865</v>
      </c>
      <c r="Z71" s="28">
        <v>82.15819966104593</v>
      </c>
      <c r="AA71" s="28">
        <v>49.429534974589025</v>
      </c>
      <c r="AB71" s="28">
        <v>49.469635162915914</v>
      </c>
      <c r="AC71" s="29">
        <v>5150.490113778226</v>
      </c>
    </row>
    <row r="72" spans="1:29" ht="12.75" customHeight="1">
      <c r="A72" s="114"/>
      <c r="B72" s="112"/>
      <c r="C72" s="123" t="s">
        <v>80</v>
      </c>
      <c r="D72" s="35" t="s">
        <v>58</v>
      </c>
      <c r="E72" s="36">
        <v>2.482647562182222</v>
      </c>
      <c r="F72" s="36">
        <v>0.9573176360766543</v>
      </c>
      <c r="G72" s="36">
        <v>8.590041629468487</v>
      </c>
      <c r="H72" s="36">
        <v>17.685370758096997</v>
      </c>
      <c r="I72" s="36">
        <v>26.353409568241418</v>
      </c>
      <c r="J72" s="36">
        <v>2.4603216371265644</v>
      </c>
      <c r="K72" s="36">
        <v>3.112201200342435</v>
      </c>
      <c r="L72" s="36">
        <v>3.337655812864903</v>
      </c>
      <c r="M72" s="36">
        <v>3.7039746853372235</v>
      </c>
      <c r="N72" s="36">
        <v>3.593740729990061</v>
      </c>
      <c r="O72" s="36">
        <v>3.9692406874485715</v>
      </c>
      <c r="P72" s="36">
        <v>4.319448879486056</v>
      </c>
      <c r="Q72" s="36">
        <v>2.7346346786317883</v>
      </c>
      <c r="R72" s="36">
        <v>3.30796796247906</v>
      </c>
      <c r="S72" s="36">
        <v>2.808569319589042</v>
      </c>
      <c r="T72" s="36">
        <v>4.795226665131064</v>
      </c>
      <c r="U72" s="36">
        <v>4.305356084483852</v>
      </c>
      <c r="V72" s="36">
        <v>4.076108678318693</v>
      </c>
      <c r="W72" s="36">
        <v>3.816500331700084</v>
      </c>
      <c r="X72" s="36">
        <v>3.5754637919191286</v>
      </c>
      <c r="Y72" s="36">
        <v>3.185369813315626</v>
      </c>
      <c r="Z72" s="36">
        <v>1.2992814280992198</v>
      </c>
      <c r="AA72" s="36">
        <v>1.1186080316156117</v>
      </c>
      <c r="AB72" s="36">
        <v>0.427297657326</v>
      </c>
      <c r="AC72" s="37">
        <v>116.01575522927071</v>
      </c>
    </row>
    <row r="73" spans="1:29" ht="12.75" customHeight="1">
      <c r="A73" s="114"/>
      <c r="B73" s="112"/>
      <c r="C73" s="123"/>
      <c r="D73" s="38" t="s">
        <v>79</v>
      </c>
      <c r="E73" s="39">
        <v>0.19528759493219097</v>
      </c>
      <c r="F73" s="39">
        <v>0.42292988816141286</v>
      </c>
      <c r="G73" s="39">
        <v>9.184947399344042</v>
      </c>
      <c r="H73" s="39">
        <v>55.66958138678919</v>
      </c>
      <c r="I73" s="39">
        <v>64.77618627845351</v>
      </c>
      <c r="J73" s="39">
        <v>12.723702236726822</v>
      </c>
      <c r="K73" s="39">
        <v>14.98913413747517</v>
      </c>
      <c r="L73" s="39">
        <v>11.129058167220924</v>
      </c>
      <c r="M73" s="39">
        <v>13.094832170467452</v>
      </c>
      <c r="N73" s="39">
        <v>12.173900291604182</v>
      </c>
      <c r="O73" s="39">
        <v>18.566122015643806</v>
      </c>
      <c r="P73" s="39">
        <v>22.09252039847399</v>
      </c>
      <c r="Q73" s="39">
        <v>26.583086219237803</v>
      </c>
      <c r="R73" s="39">
        <v>17.93892551520176</v>
      </c>
      <c r="S73" s="39">
        <v>19.66468830758171</v>
      </c>
      <c r="T73" s="39">
        <v>16.26498404403868</v>
      </c>
      <c r="U73" s="39">
        <v>17.724296028743442</v>
      </c>
      <c r="V73" s="39">
        <v>16.456697360901874</v>
      </c>
      <c r="W73" s="39">
        <v>14.52104371541237</v>
      </c>
      <c r="X73" s="39">
        <v>18.630958936708765</v>
      </c>
      <c r="Y73" s="39">
        <v>13.592670431312802</v>
      </c>
      <c r="Z73" s="39">
        <v>13.698943247890677</v>
      </c>
      <c r="AA73" s="39">
        <v>5.790671944763088</v>
      </c>
      <c r="AB73" s="39">
        <v>8.052134079473596</v>
      </c>
      <c r="AC73" s="40">
        <v>423.93730179655927</v>
      </c>
    </row>
    <row r="74" spans="1:29" ht="12.75" customHeight="1">
      <c r="A74" s="114"/>
      <c r="B74" s="112"/>
      <c r="C74" s="123"/>
      <c r="D74" s="22" t="s">
        <v>30</v>
      </c>
      <c r="E74" s="26">
        <v>0</v>
      </c>
      <c r="F74" s="26">
        <v>0.07369073245</v>
      </c>
      <c r="G74" s="26">
        <v>0.556888428761</v>
      </c>
      <c r="H74" s="26">
        <v>0.557017039441</v>
      </c>
      <c r="I74" s="26">
        <v>0.9058199121289999</v>
      </c>
      <c r="J74" s="26">
        <v>0.1418499560523778</v>
      </c>
      <c r="K74" s="26">
        <v>0.1649299199322928</v>
      </c>
      <c r="L74" s="26">
        <v>0.14621446178436825</v>
      </c>
      <c r="M74" s="26">
        <v>0.15786575621930496</v>
      </c>
      <c r="N74" s="26">
        <v>0.13919781486765617</v>
      </c>
      <c r="O74" s="26">
        <v>0.47119368573081793</v>
      </c>
      <c r="P74" s="26">
        <v>0.5464151478808581</v>
      </c>
      <c r="Q74" s="26">
        <v>0.5416525147768112</v>
      </c>
      <c r="R74" s="26">
        <v>0.40583432776131523</v>
      </c>
      <c r="S74" s="26">
        <v>0.41713971869719735</v>
      </c>
      <c r="T74" s="26">
        <v>0.0681841801070776</v>
      </c>
      <c r="U74" s="26">
        <v>0.07231045310540526</v>
      </c>
      <c r="V74" s="26">
        <v>0.06817989603751712</v>
      </c>
      <c r="W74" s="26">
        <v>0.6188084006040001</v>
      </c>
      <c r="X74" s="26">
        <v>0</v>
      </c>
      <c r="Y74" s="26">
        <v>0</v>
      </c>
      <c r="Z74" s="26">
        <v>0</v>
      </c>
      <c r="AA74" s="26">
        <v>0</v>
      </c>
      <c r="AB74" s="26">
        <v>0.230938726566</v>
      </c>
      <c r="AC74" s="27">
        <v>6.284131072904</v>
      </c>
    </row>
    <row r="75" spans="1:29" ht="12.75" customHeight="1">
      <c r="A75" s="114"/>
      <c r="B75" s="112"/>
      <c r="C75" s="123"/>
      <c r="D75" s="18" t="s">
        <v>31</v>
      </c>
      <c r="E75" s="28">
        <v>2.677935157114413</v>
      </c>
      <c r="F75" s="28">
        <v>1.4539382566880672</v>
      </c>
      <c r="G75" s="28">
        <v>18.331877457573533</v>
      </c>
      <c r="H75" s="28">
        <v>73.91196918432718</v>
      </c>
      <c r="I75" s="28">
        <v>92.03541575882392</v>
      </c>
      <c r="J75" s="28">
        <v>15.325873829905765</v>
      </c>
      <c r="K75" s="28">
        <v>18.2662652577499</v>
      </c>
      <c r="L75" s="28">
        <v>14.612928441870196</v>
      </c>
      <c r="M75" s="28">
        <v>16.95667261202398</v>
      </c>
      <c r="N75" s="28">
        <v>15.9068388364619</v>
      </c>
      <c r="O75" s="28">
        <v>23.006556388823196</v>
      </c>
      <c r="P75" s="28">
        <v>26.958384425840904</v>
      </c>
      <c r="Q75" s="28">
        <v>29.8593734126464</v>
      </c>
      <c r="R75" s="28">
        <v>21.652727805442137</v>
      </c>
      <c r="S75" s="28">
        <v>22.89039734586795</v>
      </c>
      <c r="T75" s="28">
        <v>21.128394889276823</v>
      </c>
      <c r="U75" s="28">
        <v>22.101962566332702</v>
      </c>
      <c r="V75" s="28">
        <v>20.600985935258084</v>
      </c>
      <c r="W75" s="28">
        <v>18.956352447716455</v>
      </c>
      <c r="X75" s="28">
        <v>22.206422728627892</v>
      </c>
      <c r="Y75" s="28">
        <v>16.77804024462843</v>
      </c>
      <c r="Z75" s="28">
        <v>14.998224675989896</v>
      </c>
      <c r="AA75" s="28">
        <v>6.9092799763787</v>
      </c>
      <c r="AB75" s="28">
        <v>8.710370463365598</v>
      </c>
      <c r="AC75" s="29">
        <v>546.237188098734</v>
      </c>
    </row>
    <row r="76" spans="1:29" ht="12.75" customHeight="1">
      <c r="A76" s="114"/>
      <c r="B76" s="113"/>
      <c r="C76" s="123" t="s">
        <v>28</v>
      </c>
      <c r="D76" s="123"/>
      <c r="E76" s="28">
        <v>393.686502728893</v>
      </c>
      <c r="F76" s="28">
        <v>181.1633554447465</v>
      </c>
      <c r="G76" s="28">
        <v>527.6116022554206</v>
      </c>
      <c r="H76" s="28">
        <v>1272.355907845929</v>
      </c>
      <c r="I76" s="28">
        <v>1128.2289057969235</v>
      </c>
      <c r="J76" s="28">
        <v>105.71173140744312</v>
      </c>
      <c r="K76" s="28">
        <v>119.82490469897408</v>
      </c>
      <c r="L76" s="28">
        <v>119.42674501247777</v>
      </c>
      <c r="M76" s="28">
        <v>127.23709887815806</v>
      </c>
      <c r="N76" s="28">
        <v>113.46880674197374</v>
      </c>
      <c r="O76" s="28">
        <v>157.39012902607584</v>
      </c>
      <c r="P76" s="28">
        <v>155.37060649189877</v>
      </c>
      <c r="Q76" s="28">
        <v>132.67349710893407</v>
      </c>
      <c r="R76" s="28">
        <v>138.4327766333599</v>
      </c>
      <c r="S76" s="28">
        <v>135.60517058650075</v>
      </c>
      <c r="T76" s="28">
        <v>131.36746747703188</v>
      </c>
      <c r="U76" s="28">
        <v>116.2694999674069</v>
      </c>
      <c r="V76" s="28">
        <v>111.52250266255254</v>
      </c>
      <c r="W76" s="28">
        <v>114.99642806598453</v>
      </c>
      <c r="X76" s="28">
        <v>104.91688370598268</v>
      </c>
      <c r="Y76" s="28">
        <v>97.79153442600708</v>
      </c>
      <c r="Z76" s="28">
        <v>97.15642433703583</v>
      </c>
      <c r="AA76" s="28">
        <v>56.338814950967716</v>
      </c>
      <c r="AB76" s="28">
        <v>58.18000562628151</v>
      </c>
      <c r="AC76" s="29">
        <v>5696.727301876961</v>
      </c>
    </row>
    <row r="77" spans="1:29" ht="12.75" customHeight="1">
      <c r="A77" s="114"/>
      <c r="B77" s="111" t="s">
        <v>90</v>
      </c>
      <c r="C77" s="123" t="s">
        <v>29</v>
      </c>
      <c r="D77" s="35" t="s">
        <v>58</v>
      </c>
      <c r="E77" s="36">
        <v>716.5127217317455</v>
      </c>
      <c r="F77" s="36">
        <v>279.04196983204434</v>
      </c>
      <c r="G77" s="36">
        <v>768.2052636676158</v>
      </c>
      <c r="H77" s="36">
        <v>1594.792064741754</v>
      </c>
      <c r="I77" s="36">
        <v>1463.1026059024102</v>
      </c>
      <c r="J77" s="36">
        <v>148.13687712739554</v>
      </c>
      <c r="K77" s="36">
        <v>151.70548378254463</v>
      </c>
      <c r="L77" s="36">
        <v>163.53723530749392</v>
      </c>
      <c r="M77" s="36">
        <v>181.78670151037784</v>
      </c>
      <c r="N77" s="36">
        <v>163.22495492580444</v>
      </c>
      <c r="O77" s="36">
        <v>214.51471300468808</v>
      </c>
      <c r="P77" s="36">
        <v>195.15039065684311</v>
      </c>
      <c r="Q77" s="36">
        <v>149.1223027796732</v>
      </c>
      <c r="R77" s="36">
        <v>158.3224404921053</v>
      </c>
      <c r="S77" s="36">
        <v>148.5249320496454</v>
      </c>
      <c r="T77" s="36">
        <v>157.453508426999</v>
      </c>
      <c r="U77" s="36">
        <v>145.64850595031018</v>
      </c>
      <c r="V77" s="36">
        <v>145.2247015873921</v>
      </c>
      <c r="W77" s="36">
        <v>133.2329234961133</v>
      </c>
      <c r="X77" s="36">
        <v>120.18505477487433</v>
      </c>
      <c r="Y77" s="36">
        <v>116.86094457184139</v>
      </c>
      <c r="Z77" s="36">
        <v>97.76473128076948</v>
      </c>
      <c r="AA77" s="36">
        <v>63.79231855462639</v>
      </c>
      <c r="AB77" s="36">
        <v>61.724333815797955</v>
      </c>
      <c r="AC77" s="37">
        <v>7537.567679970866</v>
      </c>
    </row>
    <row r="78" spans="1:29" ht="12.75" customHeight="1">
      <c r="A78" s="114"/>
      <c r="B78" s="112"/>
      <c r="C78" s="123"/>
      <c r="D78" s="38" t="s">
        <v>79</v>
      </c>
      <c r="E78" s="39">
        <v>0.6709813345585897</v>
      </c>
      <c r="F78" s="39">
        <v>1.7319814847564128</v>
      </c>
      <c r="G78" s="39">
        <v>5.182602213465199</v>
      </c>
      <c r="H78" s="39">
        <v>19.747901509280865</v>
      </c>
      <c r="I78" s="39">
        <v>36.03064095081433</v>
      </c>
      <c r="J78" s="39">
        <v>6.3968033448508</v>
      </c>
      <c r="K78" s="39">
        <v>6.098429995202659</v>
      </c>
      <c r="L78" s="39">
        <v>6.702004022811769</v>
      </c>
      <c r="M78" s="39">
        <v>7.303275659801418</v>
      </c>
      <c r="N78" s="39">
        <v>5.146728843554398</v>
      </c>
      <c r="O78" s="39">
        <v>7.669441294625199</v>
      </c>
      <c r="P78" s="39">
        <v>8.361370065612334</v>
      </c>
      <c r="Q78" s="39">
        <v>8.115234109275093</v>
      </c>
      <c r="R78" s="39">
        <v>6.05505026663487</v>
      </c>
      <c r="S78" s="39">
        <v>4.165120182954581</v>
      </c>
      <c r="T78" s="39">
        <v>7.7616346529539415</v>
      </c>
      <c r="U78" s="39">
        <v>6.914602061636021</v>
      </c>
      <c r="V78" s="39">
        <v>4.807415536152793</v>
      </c>
      <c r="W78" s="39">
        <v>6.299608250833358</v>
      </c>
      <c r="X78" s="39">
        <v>4.943219270252658</v>
      </c>
      <c r="Y78" s="39">
        <v>6.65762323779937</v>
      </c>
      <c r="Z78" s="39">
        <v>4.195094426683574</v>
      </c>
      <c r="AA78" s="39">
        <v>3.265920910611223</v>
      </c>
      <c r="AB78" s="39">
        <v>15.474979328225361</v>
      </c>
      <c r="AC78" s="40">
        <v>189.69766295334682</v>
      </c>
    </row>
    <row r="79" spans="1:29" ht="12.75" customHeight="1">
      <c r="A79" s="114"/>
      <c r="B79" s="112"/>
      <c r="C79" s="123"/>
      <c r="D79" s="22" t="s">
        <v>30</v>
      </c>
      <c r="E79" s="26">
        <v>2.9793612944780006</v>
      </c>
      <c r="F79" s="26">
        <v>1.4550760142519998</v>
      </c>
      <c r="G79" s="26">
        <v>3.1737322221149995</v>
      </c>
      <c r="H79" s="26">
        <v>5.210751544041</v>
      </c>
      <c r="I79" s="26">
        <v>4.833075858780999</v>
      </c>
      <c r="J79" s="26">
        <v>0.08114515478785003</v>
      </c>
      <c r="K79" s="26">
        <v>0.08218189351727179</v>
      </c>
      <c r="L79" s="26">
        <v>0.08854887591047846</v>
      </c>
      <c r="M79" s="26">
        <v>0.09875454053099483</v>
      </c>
      <c r="N79" s="26">
        <v>0.08680776889140482</v>
      </c>
      <c r="O79" s="26">
        <v>0.7211141417976549</v>
      </c>
      <c r="P79" s="26">
        <v>0.6605050934424991</v>
      </c>
      <c r="Q79" s="26">
        <v>0.5116277036030632</v>
      </c>
      <c r="R79" s="26">
        <v>0.5313721610537183</v>
      </c>
      <c r="S79" s="26">
        <v>0.48863314856406415</v>
      </c>
      <c r="T79" s="26">
        <v>0.506766541136433</v>
      </c>
      <c r="U79" s="26">
        <v>0.4695537441202023</v>
      </c>
      <c r="V79" s="26">
        <v>0.45837955087036464</v>
      </c>
      <c r="W79" s="26">
        <v>0</v>
      </c>
      <c r="X79" s="26">
        <v>0</v>
      </c>
      <c r="Y79" s="26">
        <v>0.29773258135999997</v>
      </c>
      <c r="Z79" s="26">
        <v>0</v>
      </c>
      <c r="AA79" s="26">
        <v>0</v>
      </c>
      <c r="AB79" s="26">
        <v>0.900083517396</v>
      </c>
      <c r="AC79" s="27">
        <v>23.635203350649004</v>
      </c>
    </row>
    <row r="80" spans="1:29" ht="12.75" customHeight="1">
      <c r="A80" s="114"/>
      <c r="B80" s="112"/>
      <c r="C80" s="123"/>
      <c r="D80" s="18" t="s">
        <v>31</v>
      </c>
      <c r="E80" s="28">
        <v>720.1630643607821</v>
      </c>
      <c r="F80" s="28">
        <v>282.22902733105275</v>
      </c>
      <c r="G80" s="28">
        <v>776.5615981031959</v>
      </c>
      <c r="H80" s="28">
        <v>1619.750717795076</v>
      </c>
      <c r="I80" s="28">
        <v>1503.9663227120054</v>
      </c>
      <c r="J80" s="28">
        <v>154.61482562703418</v>
      </c>
      <c r="K80" s="28">
        <v>157.88609567126457</v>
      </c>
      <c r="L80" s="28">
        <v>170.32778820621618</v>
      </c>
      <c r="M80" s="28">
        <v>189.18873171071024</v>
      </c>
      <c r="N80" s="28">
        <v>168.45849153825023</v>
      </c>
      <c r="O80" s="28">
        <v>222.90526844111093</v>
      </c>
      <c r="P80" s="28">
        <v>204.17226581589793</v>
      </c>
      <c r="Q80" s="28">
        <v>157.74916459255132</v>
      </c>
      <c r="R80" s="28">
        <v>164.90886291979388</v>
      </c>
      <c r="S80" s="28">
        <v>153.17868538116406</v>
      </c>
      <c r="T80" s="28">
        <v>165.72190962108937</v>
      </c>
      <c r="U80" s="28">
        <v>153.0326617560664</v>
      </c>
      <c r="V80" s="28">
        <v>150.49049667441528</v>
      </c>
      <c r="W80" s="28">
        <v>139.53253174694666</v>
      </c>
      <c r="X80" s="28">
        <v>125.12827404512697</v>
      </c>
      <c r="Y80" s="28">
        <v>123.81630039100077</v>
      </c>
      <c r="Z80" s="28">
        <v>101.95982570745305</v>
      </c>
      <c r="AA80" s="28">
        <v>67.05823946523762</v>
      </c>
      <c r="AB80" s="28">
        <v>78.09939666141932</v>
      </c>
      <c r="AC80" s="29">
        <v>7750.900546274863</v>
      </c>
    </row>
    <row r="81" spans="1:29" ht="12.75" customHeight="1">
      <c r="A81" s="114"/>
      <c r="B81" s="112"/>
      <c r="C81" s="123" t="s">
        <v>80</v>
      </c>
      <c r="D81" s="35" t="s">
        <v>58</v>
      </c>
      <c r="E81" s="36">
        <v>4.727607239112458</v>
      </c>
      <c r="F81" s="36">
        <v>5.125312819656287</v>
      </c>
      <c r="G81" s="36">
        <v>19.99570224757998</v>
      </c>
      <c r="H81" s="36">
        <v>60.15125914835615</v>
      </c>
      <c r="I81" s="36">
        <v>55.463173804876256</v>
      </c>
      <c r="J81" s="36">
        <v>7.3174667482201174</v>
      </c>
      <c r="K81" s="36">
        <v>7.312282800279262</v>
      </c>
      <c r="L81" s="36">
        <v>7.371488963374435</v>
      </c>
      <c r="M81" s="36">
        <v>7.965699289286931</v>
      </c>
      <c r="N81" s="36">
        <v>8.369414676604913</v>
      </c>
      <c r="O81" s="36">
        <v>9.286403125689263</v>
      </c>
      <c r="P81" s="36">
        <v>8.655352218162408</v>
      </c>
      <c r="Q81" s="36">
        <v>6.550122157976272</v>
      </c>
      <c r="R81" s="36">
        <v>7.367354686541055</v>
      </c>
      <c r="S81" s="36">
        <v>6.899668467141702</v>
      </c>
      <c r="T81" s="36">
        <v>8.428253943127345</v>
      </c>
      <c r="U81" s="36">
        <v>7.753007456513514</v>
      </c>
      <c r="V81" s="36">
        <v>7.312659332569945</v>
      </c>
      <c r="W81" s="36">
        <v>10.700007196585503</v>
      </c>
      <c r="X81" s="36">
        <v>8.570884752238655</v>
      </c>
      <c r="Y81" s="36">
        <v>9.45290912603451</v>
      </c>
      <c r="Z81" s="36">
        <v>8.979794611398015</v>
      </c>
      <c r="AA81" s="36">
        <v>4.530585905049782</v>
      </c>
      <c r="AB81" s="36">
        <v>0.49161206731500007</v>
      </c>
      <c r="AC81" s="37">
        <v>288.7780227836897</v>
      </c>
    </row>
    <row r="82" spans="1:29" ht="12.75" customHeight="1">
      <c r="A82" s="114"/>
      <c r="B82" s="112"/>
      <c r="C82" s="123"/>
      <c r="D82" s="38" t="s">
        <v>79</v>
      </c>
      <c r="E82" s="39">
        <v>1.0619205091869854</v>
      </c>
      <c r="F82" s="39">
        <v>1.9933807268540236</v>
      </c>
      <c r="G82" s="39">
        <v>20.725967258074746</v>
      </c>
      <c r="H82" s="39">
        <v>161.13418786812787</v>
      </c>
      <c r="I82" s="39">
        <v>197.43681065599318</v>
      </c>
      <c r="J82" s="39">
        <v>38.12704283301048</v>
      </c>
      <c r="K82" s="39">
        <v>31.58257928772876</v>
      </c>
      <c r="L82" s="39">
        <v>27.409085558342806</v>
      </c>
      <c r="M82" s="39">
        <v>31.00838426462144</v>
      </c>
      <c r="N82" s="39">
        <v>35.56646474070835</v>
      </c>
      <c r="O82" s="39">
        <v>37.4467149373804</v>
      </c>
      <c r="P82" s="39">
        <v>38.65939196862754</v>
      </c>
      <c r="Q82" s="39">
        <v>35.878757647940596</v>
      </c>
      <c r="R82" s="39">
        <v>30.471527853377797</v>
      </c>
      <c r="S82" s="39">
        <v>31.757647918390145</v>
      </c>
      <c r="T82" s="39">
        <v>34.87861408417584</v>
      </c>
      <c r="U82" s="39">
        <v>40.17237522670542</v>
      </c>
      <c r="V82" s="39">
        <v>38.85569216873086</v>
      </c>
      <c r="W82" s="39">
        <v>37.936927396601334</v>
      </c>
      <c r="X82" s="39">
        <v>36.299617079655235</v>
      </c>
      <c r="Y82" s="39">
        <v>29.1107391588457</v>
      </c>
      <c r="Z82" s="39">
        <v>27.663500255348737</v>
      </c>
      <c r="AA82" s="39">
        <v>17.363564503687236</v>
      </c>
      <c r="AB82" s="39">
        <v>56.124390094501734</v>
      </c>
      <c r="AC82" s="40">
        <v>1038.6652839966173</v>
      </c>
    </row>
    <row r="83" spans="1:29" ht="12.75" customHeight="1">
      <c r="A83" s="114"/>
      <c r="B83" s="112"/>
      <c r="C83" s="123"/>
      <c r="D83" s="22" t="s">
        <v>30</v>
      </c>
      <c r="E83" s="26">
        <v>0</v>
      </c>
      <c r="F83" s="26">
        <v>0</v>
      </c>
      <c r="G83" s="26">
        <v>1.133399410885</v>
      </c>
      <c r="H83" s="26">
        <v>1.252840744788</v>
      </c>
      <c r="I83" s="26">
        <v>2.9473800182309997</v>
      </c>
      <c r="J83" s="26">
        <v>0.2049296473187625</v>
      </c>
      <c r="K83" s="26">
        <v>0.1774301236623963</v>
      </c>
      <c r="L83" s="26">
        <v>0.1634952840245194</v>
      </c>
      <c r="M83" s="26">
        <v>0.18400615242582</v>
      </c>
      <c r="N83" s="26">
        <v>0.19636993591850174</v>
      </c>
      <c r="O83" s="26">
        <v>0.3873793681174439</v>
      </c>
      <c r="P83" s="26">
        <v>0.3776549318746798</v>
      </c>
      <c r="Q83" s="26">
        <v>0.3188445379699365</v>
      </c>
      <c r="R83" s="26">
        <v>0.3175013564093916</v>
      </c>
      <c r="S83" s="26">
        <v>0.3017598632865482</v>
      </c>
      <c r="T83" s="26">
        <v>0.08176869485789584</v>
      </c>
      <c r="U83" s="26">
        <v>0.0943437561365898</v>
      </c>
      <c r="V83" s="26">
        <v>0.08719919156951433</v>
      </c>
      <c r="W83" s="26">
        <v>0.104148316832</v>
      </c>
      <c r="X83" s="26">
        <v>0.088340414916</v>
      </c>
      <c r="Y83" s="26">
        <v>0</v>
      </c>
      <c r="Z83" s="26">
        <v>0.9139172557499998</v>
      </c>
      <c r="AA83" s="26">
        <v>0.34513077088</v>
      </c>
      <c r="AB83" s="26">
        <v>0.164193994096</v>
      </c>
      <c r="AC83" s="27">
        <v>9.842033769949998</v>
      </c>
    </row>
    <row r="84" spans="1:29" ht="12.75" customHeight="1">
      <c r="A84" s="114"/>
      <c r="B84" s="112"/>
      <c r="C84" s="123"/>
      <c r="D84" s="18" t="s">
        <v>31</v>
      </c>
      <c r="E84" s="28">
        <v>5.7895277482994425</v>
      </c>
      <c r="F84" s="28">
        <v>7.11869354651031</v>
      </c>
      <c r="G84" s="28">
        <v>41.85506891653973</v>
      </c>
      <c r="H84" s="28">
        <v>222.53828776127202</v>
      </c>
      <c r="I84" s="28">
        <v>255.84736447910043</v>
      </c>
      <c r="J84" s="28">
        <v>45.64943922854936</v>
      </c>
      <c r="K84" s="28">
        <v>39.072292211670415</v>
      </c>
      <c r="L84" s="28">
        <v>34.94406980574176</v>
      </c>
      <c r="M84" s="28">
        <v>39.158089706334195</v>
      </c>
      <c r="N84" s="28">
        <v>44.132249353231764</v>
      </c>
      <c r="O84" s="28">
        <v>47.120497431187104</v>
      </c>
      <c r="P84" s="28">
        <v>47.692399118664625</v>
      </c>
      <c r="Q84" s="28">
        <v>42.7477243438868</v>
      </c>
      <c r="R84" s="28">
        <v>38.156383896328244</v>
      </c>
      <c r="S84" s="28">
        <v>38.95907624881839</v>
      </c>
      <c r="T84" s="28">
        <v>43.38863672216108</v>
      </c>
      <c r="U84" s="28">
        <v>48.01972643935552</v>
      </c>
      <c r="V84" s="28">
        <v>46.25555069287032</v>
      </c>
      <c r="W84" s="28">
        <v>48.74108291001883</v>
      </c>
      <c r="X84" s="28">
        <v>44.958842246809894</v>
      </c>
      <c r="Y84" s="28">
        <v>38.56364828488021</v>
      </c>
      <c r="Z84" s="28">
        <v>37.55721212249675</v>
      </c>
      <c r="AA84" s="28">
        <v>22.23928117961702</v>
      </c>
      <c r="AB84" s="28">
        <v>56.78019615591274</v>
      </c>
      <c r="AC84" s="29">
        <v>1337.2853405502572</v>
      </c>
    </row>
    <row r="85" spans="1:29" ht="12.75" customHeight="1">
      <c r="A85" s="115"/>
      <c r="B85" s="113"/>
      <c r="C85" s="123" t="s">
        <v>28</v>
      </c>
      <c r="D85" s="123"/>
      <c r="E85" s="28">
        <v>725.9525921090815</v>
      </c>
      <c r="F85" s="28">
        <v>289.34772087756306</v>
      </c>
      <c r="G85" s="28">
        <v>818.4166670197358</v>
      </c>
      <c r="H85" s="28">
        <v>1842.289005556348</v>
      </c>
      <c r="I85" s="28">
        <v>1759.813687191106</v>
      </c>
      <c r="J85" s="28">
        <v>200.26426485558355</v>
      </c>
      <c r="K85" s="28">
        <v>196.95838788293497</v>
      </c>
      <c r="L85" s="28">
        <v>205.27185801195796</v>
      </c>
      <c r="M85" s="28">
        <v>228.34682141704442</v>
      </c>
      <c r="N85" s="28">
        <v>212.59074089148197</v>
      </c>
      <c r="O85" s="28">
        <v>270.02576587229805</v>
      </c>
      <c r="P85" s="28">
        <v>251.86466493456257</v>
      </c>
      <c r="Q85" s="28">
        <v>200.49688893643813</v>
      </c>
      <c r="R85" s="28">
        <v>203.06524681612214</v>
      </c>
      <c r="S85" s="28">
        <v>192.13776162998244</v>
      </c>
      <c r="T85" s="28">
        <v>209.11054634325046</v>
      </c>
      <c r="U85" s="28">
        <v>201.0523881954219</v>
      </c>
      <c r="V85" s="28">
        <v>196.7460473672856</v>
      </c>
      <c r="W85" s="28">
        <v>188.2736146569655</v>
      </c>
      <c r="X85" s="28">
        <v>170.08711629193687</v>
      </c>
      <c r="Y85" s="28">
        <v>162.37994867588097</v>
      </c>
      <c r="Z85" s="28">
        <v>139.5170378299498</v>
      </c>
      <c r="AA85" s="28">
        <v>89.29752064485464</v>
      </c>
      <c r="AB85" s="28">
        <v>134.87959281733205</v>
      </c>
      <c r="AC85" s="29">
        <v>9088.185886825118</v>
      </c>
    </row>
    <row r="86" spans="1:29" ht="12.75" customHeight="1">
      <c r="A86" s="116" t="s">
        <v>91</v>
      </c>
      <c r="B86" s="117"/>
      <c r="C86" s="123" t="s">
        <v>29</v>
      </c>
      <c r="D86" s="35" t="s">
        <v>58</v>
      </c>
      <c r="E86" s="36">
        <v>4895.933555735631</v>
      </c>
      <c r="F86" s="36">
        <v>2733.81545506037</v>
      </c>
      <c r="G86" s="36">
        <v>8633.077726363032</v>
      </c>
      <c r="H86" s="36">
        <v>19939.6926718506</v>
      </c>
      <c r="I86" s="36">
        <v>21440.290929849627</v>
      </c>
      <c r="J86" s="36">
        <v>2140.999803816835</v>
      </c>
      <c r="K86" s="36">
        <v>2061.5860167685673</v>
      </c>
      <c r="L86" s="36">
        <v>2147.8524511733103</v>
      </c>
      <c r="M86" s="36">
        <v>2467.889816385955</v>
      </c>
      <c r="N86" s="36">
        <v>2366.8220798195766</v>
      </c>
      <c r="O86" s="36">
        <v>2906.5125060464884</v>
      </c>
      <c r="P86" s="36">
        <v>2897.856143899221</v>
      </c>
      <c r="Q86" s="36">
        <v>2351.30690439513</v>
      </c>
      <c r="R86" s="36">
        <v>2449.6265862881905</v>
      </c>
      <c r="S86" s="36">
        <v>2519.6611898718406</v>
      </c>
      <c r="T86" s="36">
        <v>2622.6263937688636</v>
      </c>
      <c r="U86" s="36">
        <v>2449.5452029126823</v>
      </c>
      <c r="V86" s="36">
        <v>2602.1925782517</v>
      </c>
      <c r="W86" s="36">
        <v>2536.486507899443</v>
      </c>
      <c r="X86" s="36">
        <v>2415.750339757662</v>
      </c>
      <c r="Y86" s="36">
        <v>2337.265090099098</v>
      </c>
      <c r="Z86" s="36">
        <v>1922.6357078362037</v>
      </c>
      <c r="AA86" s="36">
        <v>1169.5512138548575</v>
      </c>
      <c r="AB86" s="36">
        <v>2673.549253323171</v>
      </c>
      <c r="AC86" s="37">
        <v>102682.52612502805</v>
      </c>
    </row>
    <row r="87" spans="1:29" ht="12.75" customHeight="1">
      <c r="A87" s="118"/>
      <c r="B87" s="119"/>
      <c r="C87" s="123"/>
      <c r="D87" s="38" t="s">
        <v>79</v>
      </c>
      <c r="E87" s="39">
        <v>42.29484779930354</v>
      </c>
      <c r="F87" s="39">
        <v>71.71288088906262</v>
      </c>
      <c r="G87" s="39">
        <v>235.7470583327097</v>
      </c>
      <c r="H87" s="39">
        <v>672.1173057042566</v>
      </c>
      <c r="I87" s="39">
        <v>1316.5863291581977</v>
      </c>
      <c r="J87" s="39">
        <v>188.8573959205755</v>
      </c>
      <c r="K87" s="39">
        <v>201.0968898048082</v>
      </c>
      <c r="L87" s="39">
        <v>193.47458286155694</v>
      </c>
      <c r="M87" s="39">
        <v>135.16066407313377</v>
      </c>
      <c r="N87" s="39">
        <v>96.98685580056177</v>
      </c>
      <c r="O87" s="39">
        <v>180.30522706004047</v>
      </c>
      <c r="P87" s="39">
        <v>172.95889160573995</v>
      </c>
      <c r="Q87" s="39">
        <v>155.4536378625104</v>
      </c>
      <c r="R87" s="39">
        <v>135.14753590829088</v>
      </c>
      <c r="S87" s="39">
        <v>123.33973884627399</v>
      </c>
      <c r="T87" s="39">
        <v>159.27253597949868</v>
      </c>
      <c r="U87" s="39">
        <v>168.3082020774773</v>
      </c>
      <c r="V87" s="39">
        <v>159.04937175063552</v>
      </c>
      <c r="W87" s="39">
        <v>171.60584904421154</v>
      </c>
      <c r="X87" s="39">
        <v>143.13953946031063</v>
      </c>
      <c r="Y87" s="39">
        <v>153.47597986567249</v>
      </c>
      <c r="Z87" s="39">
        <v>129.45616282108475</v>
      </c>
      <c r="AA87" s="39">
        <v>80.25681424004499</v>
      </c>
      <c r="AB87" s="39">
        <v>1401.1103209182882</v>
      </c>
      <c r="AC87" s="40">
        <v>6486.914617784245</v>
      </c>
    </row>
    <row r="88" spans="1:29" ht="12.75" customHeight="1">
      <c r="A88" s="118"/>
      <c r="B88" s="119"/>
      <c r="C88" s="123"/>
      <c r="D88" s="22" t="s">
        <v>30</v>
      </c>
      <c r="E88" s="26">
        <v>19.441580620272997</v>
      </c>
      <c r="F88" s="26">
        <v>11.525631134936</v>
      </c>
      <c r="G88" s="26">
        <v>25.238586258953003</v>
      </c>
      <c r="H88" s="26">
        <v>42.837446538946</v>
      </c>
      <c r="I88" s="26">
        <v>40.538116560694995</v>
      </c>
      <c r="J88" s="26">
        <v>3.6906063390937653</v>
      </c>
      <c r="K88" s="26">
        <v>3.6565564844956175</v>
      </c>
      <c r="L88" s="26">
        <v>3.7160583488874526</v>
      </c>
      <c r="M88" s="26">
        <v>4.044775503930676</v>
      </c>
      <c r="N88" s="26">
        <v>3.8129266917274895</v>
      </c>
      <c r="O88" s="26">
        <v>3.9730008253023117</v>
      </c>
      <c r="P88" s="26">
        <v>4.034992004410331</v>
      </c>
      <c r="Q88" s="26">
        <v>3.3173863048393484</v>
      </c>
      <c r="R88" s="26">
        <v>3.3597650646390598</v>
      </c>
      <c r="S88" s="26">
        <v>3.5409795866449523</v>
      </c>
      <c r="T88" s="26">
        <v>3.525760550026924</v>
      </c>
      <c r="U88" s="26">
        <v>3.321787885432042</v>
      </c>
      <c r="V88" s="26">
        <v>3.515574459535033</v>
      </c>
      <c r="W88" s="26">
        <v>2.1617521037219998</v>
      </c>
      <c r="X88" s="26">
        <v>1.7462512183430001</v>
      </c>
      <c r="Y88" s="26">
        <v>4.221243250438</v>
      </c>
      <c r="Z88" s="26">
        <v>0.874030180347</v>
      </c>
      <c r="AA88" s="26">
        <v>0.813425775692</v>
      </c>
      <c r="AB88" s="26">
        <v>17.935476343914</v>
      </c>
      <c r="AC88" s="27">
        <v>214.84371003522403</v>
      </c>
    </row>
    <row r="89" spans="1:29" ht="12.75" customHeight="1">
      <c r="A89" s="118"/>
      <c r="B89" s="119"/>
      <c r="C89" s="123"/>
      <c r="D89" s="18" t="s">
        <v>31</v>
      </c>
      <c r="E89" s="28">
        <v>4957.669984155207</v>
      </c>
      <c r="F89" s="28">
        <v>2817.0539670843687</v>
      </c>
      <c r="G89" s="28">
        <v>8894.063370954693</v>
      </c>
      <c r="H89" s="28">
        <v>20654.6474240938</v>
      </c>
      <c r="I89" s="28">
        <v>22797.41537556852</v>
      </c>
      <c r="J89" s="28">
        <v>2333.5478060765045</v>
      </c>
      <c r="K89" s="28">
        <v>2266.339463057871</v>
      </c>
      <c r="L89" s="28">
        <v>2345.043092383755</v>
      </c>
      <c r="M89" s="28">
        <v>2607.095255963019</v>
      </c>
      <c r="N89" s="28">
        <v>2467.621862311866</v>
      </c>
      <c r="O89" s="28">
        <v>3090.7907339318313</v>
      </c>
      <c r="P89" s="28">
        <v>3074.850027509372</v>
      </c>
      <c r="Q89" s="28">
        <v>2510.07792856248</v>
      </c>
      <c r="R89" s="28">
        <v>2588.1338872611204</v>
      </c>
      <c r="S89" s="28">
        <v>2646.5419083047595</v>
      </c>
      <c r="T89" s="28">
        <v>2785.424690298389</v>
      </c>
      <c r="U89" s="28">
        <v>2621.175192875591</v>
      </c>
      <c r="V89" s="28">
        <v>2764.757524461871</v>
      </c>
      <c r="W89" s="28">
        <v>2710.2541090473774</v>
      </c>
      <c r="X89" s="28">
        <v>2560.6361304363154</v>
      </c>
      <c r="Y89" s="28">
        <v>2494.9623132152083</v>
      </c>
      <c r="Z89" s="28">
        <v>2052.965900837635</v>
      </c>
      <c r="AA89" s="28">
        <v>1250.6214538705945</v>
      </c>
      <c r="AB89" s="28">
        <v>4092.595050585372</v>
      </c>
      <c r="AC89" s="29">
        <v>109384.28445284753</v>
      </c>
    </row>
    <row r="90" spans="1:29" ht="12.75" customHeight="1">
      <c r="A90" s="118"/>
      <c r="B90" s="119"/>
      <c r="C90" s="123" t="s">
        <v>80</v>
      </c>
      <c r="D90" s="35" t="s">
        <v>58</v>
      </c>
      <c r="E90" s="36">
        <v>96.94581874316698</v>
      </c>
      <c r="F90" s="36">
        <v>116.6364143664648</v>
      </c>
      <c r="G90" s="36">
        <v>465.22781033639086</v>
      </c>
      <c r="H90" s="36">
        <v>1216.2918807606943</v>
      </c>
      <c r="I90" s="36">
        <v>1607.6883509999986</v>
      </c>
      <c r="J90" s="36">
        <v>212.20392638033414</v>
      </c>
      <c r="K90" s="36">
        <v>193.97858095486706</v>
      </c>
      <c r="L90" s="36">
        <v>191.98368221807675</v>
      </c>
      <c r="M90" s="36">
        <v>207.39792985740795</v>
      </c>
      <c r="N90" s="36">
        <v>202.05672469820902</v>
      </c>
      <c r="O90" s="36">
        <v>315.99491602256785</v>
      </c>
      <c r="P90" s="36">
        <v>302.1525943290651</v>
      </c>
      <c r="Q90" s="36">
        <v>244.9124261740127</v>
      </c>
      <c r="R90" s="36">
        <v>246.91272224267595</v>
      </c>
      <c r="S90" s="36">
        <v>240.85893008388544</v>
      </c>
      <c r="T90" s="36">
        <v>274.0970198838619</v>
      </c>
      <c r="U90" s="36">
        <v>237.55408286288394</v>
      </c>
      <c r="V90" s="36">
        <v>222.75537806488472</v>
      </c>
      <c r="W90" s="36">
        <v>245.9707173334611</v>
      </c>
      <c r="X90" s="36">
        <v>243.25635284911658</v>
      </c>
      <c r="Y90" s="36">
        <v>250.31992575670688</v>
      </c>
      <c r="Z90" s="36">
        <v>209.21259358369753</v>
      </c>
      <c r="AA90" s="36">
        <v>131.3100473598058</v>
      </c>
      <c r="AB90" s="36">
        <v>221.05576175521094</v>
      </c>
      <c r="AC90" s="37">
        <v>7896.774587617447</v>
      </c>
    </row>
    <row r="91" spans="1:29" ht="12.75" customHeight="1">
      <c r="A91" s="118"/>
      <c r="B91" s="119"/>
      <c r="C91" s="123"/>
      <c r="D91" s="38" t="s">
        <v>79</v>
      </c>
      <c r="E91" s="39">
        <v>33.33998600472209</v>
      </c>
      <c r="F91" s="39">
        <v>190.50227026537812</v>
      </c>
      <c r="G91" s="39">
        <v>2180.8920466616837</v>
      </c>
      <c r="H91" s="39">
        <v>7593.483797562692</v>
      </c>
      <c r="I91" s="39">
        <v>10653.916055198779</v>
      </c>
      <c r="J91" s="39">
        <v>1525.0769025541986</v>
      </c>
      <c r="K91" s="39">
        <v>1428.6127140761716</v>
      </c>
      <c r="L91" s="39">
        <v>1353.6248125006555</v>
      </c>
      <c r="M91" s="39">
        <v>1324.6043833351396</v>
      </c>
      <c r="N91" s="39">
        <v>1440.0540725690755</v>
      </c>
      <c r="O91" s="39">
        <v>1949.432208368905</v>
      </c>
      <c r="P91" s="39">
        <v>1906.6647050269694</v>
      </c>
      <c r="Q91" s="39">
        <v>1809.5883272271913</v>
      </c>
      <c r="R91" s="39">
        <v>1702.4247652061924</v>
      </c>
      <c r="S91" s="39">
        <v>1851.0774425386687</v>
      </c>
      <c r="T91" s="39">
        <v>1826.8959700281018</v>
      </c>
      <c r="U91" s="39">
        <v>1870.0049883657744</v>
      </c>
      <c r="V91" s="39">
        <v>1958.7352630593</v>
      </c>
      <c r="W91" s="39">
        <v>1743.656231269756</v>
      </c>
      <c r="X91" s="39">
        <v>1851.8291127358195</v>
      </c>
      <c r="Y91" s="39">
        <v>1498.2563285828076</v>
      </c>
      <c r="Z91" s="39">
        <v>1602.3271637662456</v>
      </c>
      <c r="AA91" s="39">
        <v>877.0644444536413</v>
      </c>
      <c r="AB91" s="39">
        <v>4866.812503321239</v>
      </c>
      <c r="AC91" s="40">
        <v>55038.87649467911</v>
      </c>
    </row>
    <row r="92" spans="1:29" ht="12.75" customHeight="1">
      <c r="A92" s="118"/>
      <c r="B92" s="119"/>
      <c r="C92" s="123"/>
      <c r="D92" s="22" t="s">
        <v>30</v>
      </c>
      <c r="E92" s="26">
        <v>5.262170907081001</v>
      </c>
      <c r="F92" s="26">
        <v>8.166217461932</v>
      </c>
      <c r="G92" s="26">
        <v>32.883243297644</v>
      </c>
      <c r="H92" s="26">
        <v>74.612173262118</v>
      </c>
      <c r="I92" s="26">
        <v>117.69661407450701</v>
      </c>
      <c r="J92" s="26">
        <v>9.063711004293422</v>
      </c>
      <c r="K92" s="26">
        <v>8.156424346211049</v>
      </c>
      <c r="L92" s="26">
        <v>7.7577402802535795</v>
      </c>
      <c r="M92" s="26">
        <v>7.885935972780096</v>
      </c>
      <c r="N92" s="26">
        <v>8.555588353609862</v>
      </c>
      <c r="O92" s="26">
        <v>8.447894635255805</v>
      </c>
      <c r="P92" s="26">
        <v>8.175282805690115</v>
      </c>
      <c r="Q92" s="26">
        <v>7.415883970342152</v>
      </c>
      <c r="R92" s="26">
        <v>7.150300295621636</v>
      </c>
      <c r="S92" s="26">
        <v>7.671991091443295</v>
      </c>
      <c r="T92" s="26">
        <v>7.167505506906676</v>
      </c>
      <c r="U92" s="26">
        <v>7.07830697263422</v>
      </c>
      <c r="V92" s="26">
        <v>6.971897951286103</v>
      </c>
      <c r="W92" s="26">
        <v>2.9554772847700006</v>
      </c>
      <c r="X92" s="26">
        <v>5.735841610297999</v>
      </c>
      <c r="Y92" s="26">
        <v>3.488134383086</v>
      </c>
      <c r="Z92" s="26">
        <v>1.729403545619</v>
      </c>
      <c r="AA92" s="26">
        <v>2.151874336228</v>
      </c>
      <c r="AB92" s="26">
        <v>20.917102753957</v>
      </c>
      <c r="AC92" s="27">
        <v>377.09671610356804</v>
      </c>
    </row>
    <row r="93" spans="1:29" ht="12.75" customHeight="1">
      <c r="A93" s="118"/>
      <c r="B93" s="119"/>
      <c r="C93" s="123"/>
      <c r="D93" s="18" t="s">
        <v>31</v>
      </c>
      <c r="E93" s="28">
        <v>135.54797565497006</v>
      </c>
      <c r="F93" s="28">
        <v>315.30490209377496</v>
      </c>
      <c r="G93" s="28">
        <v>2679.0031002957185</v>
      </c>
      <c r="H93" s="28">
        <v>8884.387851585505</v>
      </c>
      <c r="I93" s="28">
        <v>12379.301020273286</v>
      </c>
      <c r="J93" s="28">
        <v>1746.3445399388263</v>
      </c>
      <c r="K93" s="28">
        <v>1630.7477193772497</v>
      </c>
      <c r="L93" s="28">
        <v>1553.3662349989856</v>
      </c>
      <c r="M93" s="28">
        <v>1539.8882491653276</v>
      </c>
      <c r="N93" s="28">
        <v>1650.6663856208943</v>
      </c>
      <c r="O93" s="28">
        <v>2273.8750190267288</v>
      </c>
      <c r="P93" s="28">
        <v>2216.9925821617244</v>
      </c>
      <c r="Q93" s="28">
        <v>2061.916637371546</v>
      </c>
      <c r="R93" s="28">
        <v>1956.48778774449</v>
      </c>
      <c r="S93" s="28">
        <v>2099.6083637139973</v>
      </c>
      <c r="T93" s="28">
        <v>2108.1604954188706</v>
      </c>
      <c r="U93" s="28">
        <v>2114.637378201292</v>
      </c>
      <c r="V93" s="28">
        <v>2188.4625390754704</v>
      </c>
      <c r="W93" s="28">
        <v>1992.5824258879873</v>
      </c>
      <c r="X93" s="28">
        <v>2100.821307195234</v>
      </c>
      <c r="Y93" s="28">
        <v>1752.0643887226006</v>
      </c>
      <c r="Z93" s="28">
        <v>1813.269160895562</v>
      </c>
      <c r="AA93" s="28">
        <v>1010.5263661496749</v>
      </c>
      <c r="AB93" s="28">
        <v>5108.785367830407</v>
      </c>
      <c r="AC93" s="29">
        <v>63312.74779840012</v>
      </c>
    </row>
    <row r="94" spans="1:29" ht="12.75" customHeight="1">
      <c r="A94" s="118"/>
      <c r="B94" s="120"/>
      <c r="C94" s="123" t="s">
        <v>28</v>
      </c>
      <c r="D94" s="123"/>
      <c r="E94" s="28">
        <v>5093.2179598101775</v>
      </c>
      <c r="F94" s="28">
        <v>3132.3588691781433</v>
      </c>
      <c r="G94" s="28">
        <v>11573.066471250413</v>
      </c>
      <c r="H94" s="28">
        <v>29539.03527567931</v>
      </c>
      <c r="I94" s="28">
        <v>35176.71639584181</v>
      </c>
      <c r="J94" s="28">
        <v>4079.8923460153305</v>
      </c>
      <c r="K94" s="28">
        <v>3897.087182435121</v>
      </c>
      <c r="L94" s="28">
        <v>3898.4093273827407</v>
      </c>
      <c r="M94" s="28">
        <v>4146.983505128347</v>
      </c>
      <c r="N94" s="28">
        <v>4118.28824793276</v>
      </c>
      <c r="O94" s="28">
        <v>5364.665752958561</v>
      </c>
      <c r="P94" s="28">
        <v>5291.842609671096</v>
      </c>
      <c r="Q94" s="28">
        <v>4571.9945659340265</v>
      </c>
      <c r="R94" s="28">
        <v>4544.62167500561</v>
      </c>
      <c r="S94" s="28">
        <v>4746.150272018757</v>
      </c>
      <c r="T94" s="28">
        <v>4893.585185717259</v>
      </c>
      <c r="U94" s="28">
        <v>4735.8125710768845</v>
      </c>
      <c r="V94" s="28">
        <v>4953.220063537342</v>
      </c>
      <c r="W94" s="28">
        <v>4702.836534935364</v>
      </c>
      <c r="X94" s="28">
        <v>4661.45743763155</v>
      </c>
      <c r="Y94" s="28">
        <v>4247.026701937809</v>
      </c>
      <c r="Z94" s="28">
        <v>3866.235061733197</v>
      </c>
      <c r="AA94" s="28">
        <v>2261.147820020269</v>
      </c>
      <c r="AB94" s="28">
        <v>9201.380418415782</v>
      </c>
      <c r="AC94" s="29">
        <v>172697.03225124764</v>
      </c>
    </row>
    <row r="95" spans="1:29" ht="12.75" customHeight="1">
      <c r="A95" s="114"/>
      <c r="B95" s="111" t="s">
        <v>92</v>
      </c>
      <c r="C95" s="123" t="s">
        <v>29</v>
      </c>
      <c r="D95" s="35" t="s">
        <v>58</v>
      </c>
      <c r="E95" s="36">
        <v>549.4437616392282</v>
      </c>
      <c r="F95" s="36">
        <v>268.7331748223614</v>
      </c>
      <c r="G95" s="36">
        <v>785.0599485133217</v>
      </c>
      <c r="H95" s="36">
        <v>2058.7947915771265</v>
      </c>
      <c r="I95" s="36">
        <v>2203.574424118266</v>
      </c>
      <c r="J95" s="36">
        <v>259.54871209512424</v>
      </c>
      <c r="K95" s="36">
        <v>235.14225111418557</v>
      </c>
      <c r="L95" s="36">
        <v>224.1554006292466</v>
      </c>
      <c r="M95" s="36">
        <v>254.2811431643675</v>
      </c>
      <c r="N95" s="36">
        <v>226.3289341267821</v>
      </c>
      <c r="O95" s="36">
        <v>297.94796238297477</v>
      </c>
      <c r="P95" s="36">
        <v>291.62538183670256</v>
      </c>
      <c r="Q95" s="36">
        <v>234.85453651546604</v>
      </c>
      <c r="R95" s="36">
        <v>250.65346532275728</v>
      </c>
      <c r="S95" s="36">
        <v>235.04725720161804</v>
      </c>
      <c r="T95" s="36">
        <v>232.08759094275413</v>
      </c>
      <c r="U95" s="36">
        <v>213.9516612536342</v>
      </c>
      <c r="V95" s="36">
        <v>219.9603675584557</v>
      </c>
      <c r="W95" s="36">
        <v>218.17795768264318</v>
      </c>
      <c r="X95" s="36">
        <v>206.39019410652324</v>
      </c>
      <c r="Y95" s="36">
        <v>200.66849146306117</v>
      </c>
      <c r="Z95" s="36">
        <v>172.97138471078864</v>
      </c>
      <c r="AA95" s="36">
        <v>103.57480913805874</v>
      </c>
      <c r="AB95" s="36">
        <v>148.7847340952561</v>
      </c>
      <c r="AC95" s="37">
        <v>10091.758336010702</v>
      </c>
    </row>
    <row r="96" spans="1:29" ht="12.75" customHeight="1">
      <c r="A96" s="114"/>
      <c r="B96" s="112"/>
      <c r="C96" s="123"/>
      <c r="D96" s="38" t="s">
        <v>79</v>
      </c>
      <c r="E96" s="39">
        <v>0.8194107544467178</v>
      </c>
      <c r="F96" s="39">
        <v>1.8513478548040085</v>
      </c>
      <c r="G96" s="39">
        <v>4.629236476219552</v>
      </c>
      <c r="H96" s="39">
        <v>17.132806183233175</v>
      </c>
      <c r="I96" s="39">
        <v>40.520904758837936</v>
      </c>
      <c r="J96" s="39">
        <v>8.6901326078727</v>
      </c>
      <c r="K96" s="39">
        <v>11.274671282380142</v>
      </c>
      <c r="L96" s="39">
        <v>10.13955462256369</v>
      </c>
      <c r="M96" s="39">
        <v>7.201299624102375</v>
      </c>
      <c r="N96" s="39">
        <v>5.550920899727979</v>
      </c>
      <c r="O96" s="39">
        <v>9.745443921439184</v>
      </c>
      <c r="P96" s="39">
        <v>8.554939748760654</v>
      </c>
      <c r="Q96" s="39">
        <v>9.222334182848487</v>
      </c>
      <c r="R96" s="39">
        <v>6.78435770101744</v>
      </c>
      <c r="S96" s="39">
        <v>5.612779736350589</v>
      </c>
      <c r="T96" s="39">
        <v>12.538594458303022</v>
      </c>
      <c r="U96" s="39">
        <v>8.535250829006815</v>
      </c>
      <c r="V96" s="39">
        <v>6.627980089826073</v>
      </c>
      <c r="W96" s="39">
        <v>10.568247542483938</v>
      </c>
      <c r="X96" s="39">
        <v>7.282133147645938</v>
      </c>
      <c r="Y96" s="39">
        <v>7.772076897910291</v>
      </c>
      <c r="Z96" s="39">
        <v>6.739475338164595</v>
      </c>
      <c r="AA96" s="39">
        <v>5.186739674973668</v>
      </c>
      <c r="AB96" s="39">
        <v>23.35036652215852</v>
      </c>
      <c r="AC96" s="40">
        <v>236.33100485507742</v>
      </c>
    </row>
    <row r="97" spans="1:29" ht="12.75" customHeight="1">
      <c r="A97" s="114"/>
      <c r="B97" s="112"/>
      <c r="C97" s="123"/>
      <c r="D97" s="22" t="s">
        <v>30</v>
      </c>
      <c r="E97" s="26">
        <v>0.821132707055</v>
      </c>
      <c r="F97" s="26">
        <v>0.92157782906</v>
      </c>
      <c r="G97" s="26">
        <v>1.7286722979459999</v>
      </c>
      <c r="H97" s="26">
        <v>5.141218127850999</v>
      </c>
      <c r="I97" s="26">
        <v>3.146339521861</v>
      </c>
      <c r="J97" s="26">
        <v>0.3694577632272772</v>
      </c>
      <c r="K97" s="26">
        <v>0.3452718695361033</v>
      </c>
      <c r="L97" s="26">
        <v>0.322777358221073</v>
      </c>
      <c r="M97" s="26">
        <v>0.3494252824505126</v>
      </c>
      <c r="N97" s="26">
        <v>0.30640231424303394</v>
      </c>
      <c r="O97" s="26">
        <v>0.1679351387701138</v>
      </c>
      <c r="P97" s="26">
        <v>0.1640522749763536</v>
      </c>
      <c r="Q97" s="26">
        <v>0.13442413408045792</v>
      </c>
      <c r="R97" s="26">
        <v>0.14115027943990913</v>
      </c>
      <c r="S97" s="26">
        <v>0.1310448993901655</v>
      </c>
      <c r="T97" s="26">
        <v>0.2534053601042254</v>
      </c>
      <c r="U97" s="26">
        <v>0.23059068635766308</v>
      </c>
      <c r="V97" s="26">
        <v>0.2349554002001115</v>
      </c>
      <c r="W97" s="26">
        <v>0.09088872848599999</v>
      </c>
      <c r="X97" s="26">
        <v>0.644322405616</v>
      </c>
      <c r="Y97" s="26">
        <v>0.7294161906569999</v>
      </c>
      <c r="Z97" s="26">
        <v>0.11045935969700002</v>
      </c>
      <c r="AA97" s="26">
        <v>0.257786069008</v>
      </c>
      <c r="AB97" s="26">
        <v>0.77325188246</v>
      </c>
      <c r="AC97" s="27">
        <v>17.515957880694</v>
      </c>
    </row>
    <row r="98" spans="1:29" ht="12.75" customHeight="1">
      <c r="A98" s="114"/>
      <c r="B98" s="112"/>
      <c r="C98" s="123"/>
      <c r="D98" s="18" t="s">
        <v>31</v>
      </c>
      <c r="E98" s="28">
        <v>551.0843051007299</v>
      </c>
      <c r="F98" s="28">
        <v>271.50610050622544</v>
      </c>
      <c r="G98" s="28">
        <v>791.4178572874873</v>
      </c>
      <c r="H98" s="28">
        <v>2081.0688158882103</v>
      </c>
      <c r="I98" s="28">
        <v>2247.241668398965</v>
      </c>
      <c r="J98" s="28">
        <v>268.6083024662242</v>
      </c>
      <c r="K98" s="28">
        <v>246.7621942661018</v>
      </c>
      <c r="L98" s="28">
        <v>234.61773261003137</v>
      </c>
      <c r="M98" s="28">
        <v>261.8318680709204</v>
      </c>
      <c r="N98" s="28">
        <v>232.18625734075312</v>
      </c>
      <c r="O98" s="28">
        <v>307.861341443184</v>
      </c>
      <c r="P98" s="28">
        <v>300.3443738604396</v>
      </c>
      <c r="Q98" s="28">
        <v>244.21129483239497</v>
      </c>
      <c r="R98" s="28">
        <v>257.5789733032146</v>
      </c>
      <c r="S98" s="28">
        <v>240.7910818373588</v>
      </c>
      <c r="T98" s="28">
        <v>244.8795907611614</v>
      </c>
      <c r="U98" s="28">
        <v>222.71750276899868</v>
      </c>
      <c r="V98" s="28">
        <v>226.82330304848188</v>
      </c>
      <c r="W98" s="28">
        <v>228.8370939536131</v>
      </c>
      <c r="X98" s="28">
        <v>214.31664965978516</v>
      </c>
      <c r="Y98" s="28">
        <v>209.16998455162846</v>
      </c>
      <c r="Z98" s="28">
        <v>179.82131940865023</v>
      </c>
      <c r="AA98" s="28">
        <v>109.01933488204041</v>
      </c>
      <c r="AB98" s="28">
        <v>172.9083524998746</v>
      </c>
      <c r="AC98" s="29">
        <v>10345.605298746475</v>
      </c>
    </row>
    <row r="99" spans="1:29" ht="12.75" customHeight="1">
      <c r="A99" s="114"/>
      <c r="B99" s="112"/>
      <c r="C99" s="123" t="s">
        <v>80</v>
      </c>
      <c r="D99" s="35" t="s">
        <v>58</v>
      </c>
      <c r="E99" s="36">
        <v>5.913047798430426</v>
      </c>
      <c r="F99" s="36">
        <v>4.188813104592433</v>
      </c>
      <c r="G99" s="36">
        <v>25.885872861840728</v>
      </c>
      <c r="H99" s="36">
        <v>65.94694968094109</v>
      </c>
      <c r="I99" s="36">
        <v>98.63423487696541</v>
      </c>
      <c r="J99" s="36">
        <v>12.711416318741003</v>
      </c>
      <c r="K99" s="36">
        <v>12.226820528013114</v>
      </c>
      <c r="L99" s="36">
        <v>13.324688462559225</v>
      </c>
      <c r="M99" s="36">
        <v>13.732385172266152</v>
      </c>
      <c r="N99" s="36">
        <v>14.507333014926166</v>
      </c>
      <c r="O99" s="36">
        <v>20.260607867164172</v>
      </c>
      <c r="P99" s="36">
        <v>17.9148248208352</v>
      </c>
      <c r="Q99" s="36">
        <v>14.47648474499576</v>
      </c>
      <c r="R99" s="36">
        <v>15.196168223217857</v>
      </c>
      <c r="S99" s="36">
        <v>14.015359408382448</v>
      </c>
      <c r="T99" s="36">
        <v>13.7260905905269</v>
      </c>
      <c r="U99" s="36">
        <v>13.122660021427707</v>
      </c>
      <c r="V99" s="36">
        <v>12.55117954514055</v>
      </c>
      <c r="W99" s="36">
        <v>14.568299596164072</v>
      </c>
      <c r="X99" s="36">
        <v>15.856168459887057</v>
      </c>
      <c r="Y99" s="36">
        <v>13.21319525509991</v>
      </c>
      <c r="Z99" s="36">
        <v>15.736617032270177</v>
      </c>
      <c r="AA99" s="36">
        <v>15.281568013178365</v>
      </c>
      <c r="AB99" s="36">
        <v>5.535323151669</v>
      </c>
      <c r="AC99" s="37">
        <v>468.52610854923483</v>
      </c>
    </row>
    <row r="100" spans="1:29" ht="12.75" customHeight="1">
      <c r="A100" s="114"/>
      <c r="B100" s="112"/>
      <c r="C100" s="123"/>
      <c r="D100" s="38" t="s">
        <v>79</v>
      </c>
      <c r="E100" s="39">
        <v>1.1188545498756448</v>
      </c>
      <c r="F100" s="39">
        <v>4.914819528320326</v>
      </c>
      <c r="G100" s="39">
        <v>46.28784755628695</v>
      </c>
      <c r="H100" s="39">
        <v>249.31620962310052</v>
      </c>
      <c r="I100" s="39">
        <v>323.481366568816</v>
      </c>
      <c r="J100" s="39">
        <v>60.53418233738509</v>
      </c>
      <c r="K100" s="39">
        <v>60.13931356985849</v>
      </c>
      <c r="L100" s="39">
        <v>55.2240569185904</v>
      </c>
      <c r="M100" s="39">
        <v>50.329918895764656</v>
      </c>
      <c r="N100" s="39">
        <v>50.66926309551816</v>
      </c>
      <c r="O100" s="39">
        <v>68.45257792658515</v>
      </c>
      <c r="P100" s="39">
        <v>65.60015866620004</v>
      </c>
      <c r="Q100" s="39">
        <v>57.090127647009446</v>
      </c>
      <c r="R100" s="39">
        <v>50.36716382325551</v>
      </c>
      <c r="S100" s="39">
        <v>48.50790424828322</v>
      </c>
      <c r="T100" s="39">
        <v>54.324812596559184</v>
      </c>
      <c r="U100" s="39">
        <v>62.0333865117183</v>
      </c>
      <c r="V100" s="39">
        <v>58.19420413489025</v>
      </c>
      <c r="W100" s="39">
        <v>66.45390219185575</v>
      </c>
      <c r="X100" s="39">
        <v>64.84460997896473</v>
      </c>
      <c r="Y100" s="39">
        <v>75.3131051801892</v>
      </c>
      <c r="Z100" s="39">
        <v>68.789886241886</v>
      </c>
      <c r="AA100" s="39">
        <v>81.28779278199436</v>
      </c>
      <c r="AB100" s="39">
        <v>90.64329083865424</v>
      </c>
      <c r="AC100" s="40">
        <v>1813.918755411562</v>
      </c>
    </row>
    <row r="101" spans="1:29" ht="12.75" customHeight="1">
      <c r="A101" s="114"/>
      <c r="B101" s="112"/>
      <c r="C101" s="123"/>
      <c r="D101" s="22" t="s">
        <v>30</v>
      </c>
      <c r="E101" s="26">
        <v>0.054170445044999994</v>
      </c>
      <c r="F101" s="26">
        <v>0</v>
      </c>
      <c r="G101" s="26">
        <v>1.784902513559</v>
      </c>
      <c r="H101" s="26">
        <v>2.562595247847</v>
      </c>
      <c r="I101" s="26">
        <v>4.780611716663</v>
      </c>
      <c r="J101" s="26">
        <v>0.07315386026529225</v>
      </c>
      <c r="K101" s="26">
        <v>0.07045508201401862</v>
      </c>
      <c r="L101" s="26">
        <v>0.066824132277098</v>
      </c>
      <c r="M101" s="26">
        <v>0.06068629856118365</v>
      </c>
      <c r="N101" s="26">
        <v>0.060646607722407535</v>
      </c>
      <c r="O101" s="26">
        <v>0.35197750799466665</v>
      </c>
      <c r="P101" s="26">
        <v>0.3085394752850858</v>
      </c>
      <c r="Q101" s="26">
        <v>0.26452293973515273</v>
      </c>
      <c r="R101" s="26">
        <v>0.24473411702045733</v>
      </c>
      <c r="S101" s="26">
        <v>0.24990802154763747</v>
      </c>
      <c r="T101" s="26">
        <v>0.22591013950023908</v>
      </c>
      <c r="U101" s="26">
        <v>0.239907007578534</v>
      </c>
      <c r="V101" s="26">
        <v>0.228062563884227</v>
      </c>
      <c r="W101" s="26">
        <v>0</v>
      </c>
      <c r="X101" s="26">
        <v>0.176410279148</v>
      </c>
      <c r="Y101" s="26">
        <v>0</v>
      </c>
      <c r="Z101" s="26">
        <v>0.10104180651400001</v>
      </c>
      <c r="AA101" s="26">
        <v>0.06022589902000001</v>
      </c>
      <c r="AB101" s="26">
        <v>0.579268024378</v>
      </c>
      <c r="AC101" s="27">
        <v>12.544553685560002</v>
      </c>
    </row>
    <row r="102" spans="1:29" ht="12.75" customHeight="1">
      <c r="A102" s="114"/>
      <c r="B102" s="112"/>
      <c r="C102" s="123"/>
      <c r="D102" s="18" t="s">
        <v>31</v>
      </c>
      <c r="E102" s="28">
        <v>7.08607279335107</v>
      </c>
      <c r="F102" s="28">
        <v>9.10363263291276</v>
      </c>
      <c r="G102" s="28">
        <v>73.95862293168668</v>
      </c>
      <c r="H102" s="28">
        <v>317.82575455188856</v>
      </c>
      <c r="I102" s="28">
        <v>426.89621316244444</v>
      </c>
      <c r="J102" s="28">
        <v>73.31875251639138</v>
      </c>
      <c r="K102" s="28">
        <v>72.43658917988562</v>
      </c>
      <c r="L102" s="28">
        <v>68.61556951342672</v>
      </c>
      <c r="M102" s="28">
        <v>64.122990366592</v>
      </c>
      <c r="N102" s="28">
        <v>65.23724271816674</v>
      </c>
      <c r="O102" s="28">
        <v>89.06516330174398</v>
      </c>
      <c r="P102" s="28">
        <v>83.82352296232034</v>
      </c>
      <c r="Q102" s="28">
        <v>71.83113533174036</v>
      </c>
      <c r="R102" s="28">
        <v>65.80806616349382</v>
      </c>
      <c r="S102" s="28">
        <v>62.773171678213295</v>
      </c>
      <c r="T102" s="28">
        <v>68.27681332658632</v>
      </c>
      <c r="U102" s="28">
        <v>75.39595354072453</v>
      </c>
      <c r="V102" s="28">
        <v>70.97344624391502</v>
      </c>
      <c r="W102" s="28">
        <v>81.02220178801981</v>
      </c>
      <c r="X102" s="28">
        <v>80.87718871799979</v>
      </c>
      <c r="Y102" s="28">
        <v>88.52630043528912</v>
      </c>
      <c r="Z102" s="28">
        <v>84.62754508067017</v>
      </c>
      <c r="AA102" s="28">
        <v>96.62958669419272</v>
      </c>
      <c r="AB102" s="28">
        <v>96.75788201470124</v>
      </c>
      <c r="AC102" s="29">
        <v>2294.9894176463563</v>
      </c>
    </row>
    <row r="103" spans="1:29" ht="12.75" customHeight="1">
      <c r="A103" s="114"/>
      <c r="B103" s="113"/>
      <c r="C103" s="123" t="s">
        <v>28</v>
      </c>
      <c r="D103" s="123"/>
      <c r="E103" s="28">
        <v>558.170377894081</v>
      </c>
      <c r="F103" s="28">
        <v>280.60973313913814</v>
      </c>
      <c r="G103" s="28">
        <v>865.376480219174</v>
      </c>
      <c r="H103" s="28">
        <v>2398.894570440099</v>
      </c>
      <c r="I103" s="28">
        <v>2674.1378815614094</v>
      </c>
      <c r="J103" s="28">
        <v>341.9270549826155</v>
      </c>
      <c r="K103" s="28">
        <v>319.19878344598743</v>
      </c>
      <c r="L103" s="28">
        <v>303.2333021234581</v>
      </c>
      <c r="M103" s="28">
        <v>325.9548584375124</v>
      </c>
      <c r="N103" s="28">
        <v>297.42350005891984</v>
      </c>
      <c r="O103" s="28">
        <v>396.926504744928</v>
      </c>
      <c r="P103" s="28">
        <v>384.1678968227599</v>
      </c>
      <c r="Q103" s="28">
        <v>316.04243016413534</v>
      </c>
      <c r="R103" s="28">
        <v>323.3870394667084</v>
      </c>
      <c r="S103" s="28">
        <v>303.5642535155721</v>
      </c>
      <c r="T103" s="28">
        <v>313.1564040877477</v>
      </c>
      <c r="U103" s="28">
        <v>298.1134563097232</v>
      </c>
      <c r="V103" s="28">
        <v>297.7967492923969</v>
      </c>
      <c r="W103" s="28">
        <v>309.85929574163293</v>
      </c>
      <c r="X103" s="28">
        <v>295.1938383777849</v>
      </c>
      <c r="Y103" s="28">
        <v>297.6962849869176</v>
      </c>
      <c r="Z103" s="28">
        <v>264.4488644893204</v>
      </c>
      <c r="AA103" s="28">
        <v>205.64892157623314</v>
      </c>
      <c r="AB103" s="28">
        <v>269.6662345145758</v>
      </c>
      <c r="AC103" s="29">
        <v>12640.594716392832</v>
      </c>
    </row>
    <row r="104" spans="1:29" ht="12.75" customHeight="1">
      <c r="A104" s="114"/>
      <c r="B104" s="111" t="s">
        <v>93</v>
      </c>
      <c r="C104" s="123" t="s">
        <v>29</v>
      </c>
      <c r="D104" s="35" t="s">
        <v>58</v>
      </c>
      <c r="E104" s="36">
        <v>372.8792570696845</v>
      </c>
      <c r="F104" s="36">
        <v>175.99008001104283</v>
      </c>
      <c r="G104" s="36">
        <v>526.9320486134823</v>
      </c>
      <c r="H104" s="36">
        <v>1364.839385383803</v>
      </c>
      <c r="I104" s="36">
        <v>1450.010185702512</v>
      </c>
      <c r="J104" s="36">
        <v>150.51674683732364</v>
      </c>
      <c r="K104" s="36">
        <v>148.68756650962635</v>
      </c>
      <c r="L104" s="36">
        <v>156.9854093421983</v>
      </c>
      <c r="M104" s="36">
        <v>163.58313134870914</v>
      </c>
      <c r="N104" s="36">
        <v>149.0837137102117</v>
      </c>
      <c r="O104" s="36">
        <v>214.0583771424308</v>
      </c>
      <c r="P104" s="36">
        <v>200.79086723468484</v>
      </c>
      <c r="Q104" s="36">
        <v>161.820804710014</v>
      </c>
      <c r="R104" s="36">
        <v>174.99491097974396</v>
      </c>
      <c r="S104" s="36">
        <v>174.1371859739148</v>
      </c>
      <c r="T104" s="36">
        <v>161.5092396590916</v>
      </c>
      <c r="U104" s="36">
        <v>158.3921236198131</v>
      </c>
      <c r="V104" s="36">
        <v>176.31545845687305</v>
      </c>
      <c r="W104" s="36">
        <v>172.1197134653569</v>
      </c>
      <c r="X104" s="36">
        <v>154.41421480593263</v>
      </c>
      <c r="Y104" s="36">
        <v>143.82853978415707</v>
      </c>
      <c r="Z104" s="36">
        <v>121.27367811277162</v>
      </c>
      <c r="AA104" s="36">
        <v>80.91229487278993</v>
      </c>
      <c r="AB104" s="36">
        <v>96.24034688722202</v>
      </c>
      <c r="AC104" s="37">
        <v>6850.315280233391</v>
      </c>
    </row>
    <row r="105" spans="1:29" ht="12.75" customHeight="1">
      <c r="A105" s="114"/>
      <c r="B105" s="112"/>
      <c r="C105" s="123"/>
      <c r="D105" s="38" t="s">
        <v>79</v>
      </c>
      <c r="E105" s="39">
        <v>0.7039626567144536</v>
      </c>
      <c r="F105" s="39">
        <v>1.0518677547514663</v>
      </c>
      <c r="G105" s="39">
        <v>4.2894807304364555</v>
      </c>
      <c r="H105" s="39">
        <v>14.195674113803456</v>
      </c>
      <c r="I105" s="39">
        <v>34.755607503223764</v>
      </c>
      <c r="J105" s="39">
        <v>6.8093603536587075</v>
      </c>
      <c r="K105" s="39">
        <v>7.648482160633418</v>
      </c>
      <c r="L105" s="39">
        <v>6.65335415250597</v>
      </c>
      <c r="M105" s="39">
        <v>5.199214116117702</v>
      </c>
      <c r="N105" s="39">
        <v>4.537709881415262</v>
      </c>
      <c r="O105" s="39">
        <v>9.704070309940278</v>
      </c>
      <c r="P105" s="39">
        <v>8.34628967553817</v>
      </c>
      <c r="Q105" s="39">
        <v>7.758681640984464</v>
      </c>
      <c r="R105" s="39">
        <v>4.729448644362856</v>
      </c>
      <c r="S105" s="39">
        <v>4.4094773307227</v>
      </c>
      <c r="T105" s="39">
        <v>8.233862241801447</v>
      </c>
      <c r="U105" s="39">
        <v>6.820847028141352</v>
      </c>
      <c r="V105" s="39">
        <v>4.066957695261978</v>
      </c>
      <c r="W105" s="39">
        <v>10.80756423015105</v>
      </c>
      <c r="X105" s="39">
        <v>4.467822666624522</v>
      </c>
      <c r="Y105" s="39">
        <v>8.082758453326116</v>
      </c>
      <c r="Z105" s="39">
        <v>6.648029972850083</v>
      </c>
      <c r="AA105" s="39">
        <v>3.985521626168211</v>
      </c>
      <c r="AB105" s="39">
        <v>18.057367321004456</v>
      </c>
      <c r="AC105" s="40">
        <v>191.96341226013837</v>
      </c>
    </row>
    <row r="106" spans="1:29" ht="12.75" customHeight="1">
      <c r="A106" s="114"/>
      <c r="B106" s="112"/>
      <c r="C106" s="123"/>
      <c r="D106" s="22" t="s">
        <v>30</v>
      </c>
      <c r="E106" s="26">
        <v>1.385307269108</v>
      </c>
      <c r="F106" s="26">
        <v>0</v>
      </c>
      <c r="G106" s="26">
        <v>0.320089655836</v>
      </c>
      <c r="H106" s="26">
        <v>2.6013338508000006</v>
      </c>
      <c r="I106" s="26">
        <v>1.4936936212739997</v>
      </c>
      <c r="J106" s="26">
        <v>0.31034864919925226</v>
      </c>
      <c r="K106" s="26">
        <v>0.30998311757270464</v>
      </c>
      <c r="L106" s="26">
        <v>0.3178526377120978</v>
      </c>
      <c r="M106" s="26">
        <v>0.32147994127348334</v>
      </c>
      <c r="N106" s="26">
        <v>0.290655262732462</v>
      </c>
      <c r="O106" s="26">
        <v>0.2632075778244338</v>
      </c>
      <c r="P106" s="26">
        <v>0.2454917172787611</v>
      </c>
      <c r="Q106" s="26">
        <v>0.19937532784358192</v>
      </c>
      <c r="R106" s="26">
        <v>0.20952700457759885</v>
      </c>
      <c r="S106" s="26">
        <v>0.20785490109162424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0.2802063036</v>
      </c>
      <c r="AC106" s="27">
        <v>8.756406837724002</v>
      </c>
    </row>
    <row r="107" spans="1:29" ht="12.75" customHeight="1">
      <c r="A107" s="114"/>
      <c r="B107" s="112"/>
      <c r="C107" s="123"/>
      <c r="D107" s="18" t="s">
        <v>31</v>
      </c>
      <c r="E107" s="28">
        <v>374.968526995507</v>
      </c>
      <c r="F107" s="28">
        <v>177.0419477657943</v>
      </c>
      <c r="G107" s="28">
        <v>531.5416189997547</v>
      </c>
      <c r="H107" s="28">
        <v>1381.6363933484065</v>
      </c>
      <c r="I107" s="28">
        <v>1486.2594868270098</v>
      </c>
      <c r="J107" s="28">
        <v>157.6364558401816</v>
      </c>
      <c r="K107" s="28">
        <v>156.64603178783247</v>
      </c>
      <c r="L107" s="28">
        <v>163.95661613241634</v>
      </c>
      <c r="M107" s="28">
        <v>169.10382540610036</v>
      </c>
      <c r="N107" s="28">
        <v>153.9120788543594</v>
      </c>
      <c r="O107" s="28">
        <v>224.0256550301955</v>
      </c>
      <c r="P107" s="28">
        <v>209.38264862750177</v>
      </c>
      <c r="Q107" s="28">
        <v>169.77886167884205</v>
      </c>
      <c r="R107" s="28">
        <v>179.93388662868443</v>
      </c>
      <c r="S107" s="28">
        <v>178.7545182057291</v>
      </c>
      <c r="T107" s="28">
        <v>169.74310190089307</v>
      </c>
      <c r="U107" s="28">
        <v>165.21297064795445</v>
      </c>
      <c r="V107" s="28">
        <v>180.38241615213502</v>
      </c>
      <c r="W107" s="28">
        <v>182.92727769550797</v>
      </c>
      <c r="X107" s="28">
        <v>158.88203747255713</v>
      </c>
      <c r="Y107" s="28">
        <v>151.91129823748318</v>
      </c>
      <c r="Z107" s="28">
        <v>127.9217080856217</v>
      </c>
      <c r="AA107" s="28">
        <v>84.89781649895815</v>
      </c>
      <c r="AB107" s="28">
        <v>114.57792051182645</v>
      </c>
      <c r="AC107" s="29">
        <v>7051.035099331252</v>
      </c>
    </row>
    <row r="108" spans="1:29" ht="12.75" customHeight="1">
      <c r="A108" s="114"/>
      <c r="B108" s="112"/>
      <c r="C108" s="123" t="s">
        <v>80</v>
      </c>
      <c r="D108" s="35" t="s">
        <v>58</v>
      </c>
      <c r="E108" s="36">
        <v>6.397290788057371</v>
      </c>
      <c r="F108" s="36">
        <v>4.661655160491662</v>
      </c>
      <c r="G108" s="36">
        <v>20.552019967573276</v>
      </c>
      <c r="H108" s="36">
        <v>67.63354785969175</v>
      </c>
      <c r="I108" s="36">
        <v>90.41082426362729</v>
      </c>
      <c r="J108" s="36">
        <v>13.134000504478253</v>
      </c>
      <c r="K108" s="36">
        <v>13.16310053561583</v>
      </c>
      <c r="L108" s="36">
        <v>14.641796537514395</v>
      </c>
      <c r="M108" s="36">
        <v>15.535193746488247</v>
      </c>
      <c r="N108" s="36">
        <v>14.675689170523361</v>
      </c>
      <c r="O108" s="36">
        <v>21.122391396368624</v>
      </c>
      <c r="P108" s="36">
        <v>19.729480145254907</v>
      </c>
      <c r="Q108" s="36">
        <v>17.077897408012483</v>
      </c>
      <c r="R108" s="36">
        <v>15.940669119949945</v>
      </c>
      <c r="S108" s="36">
        <v>15.633301840222883</v>
      </c>
      <c r="T108" s="36">
        <v>16.088116603292065</v>
      </c>
      <c r="U108" s="36">
        <v>15.6925788776306</v>
      </c>
      <c r="V108" s="36">
        <v>18.64674333065757</v>
      </c>
      <c r="W108" s="36">
        <v>12.368225872954744</v>
      </c>
      <c r="X108" s="36">
        <v>10.56434831711989</v>
      </c>
      <c r="Y108" s="36">
        <v>16.488354668235527</v>
      </c>
      <c r="Z108" s="36">
        <v>12.335649654191133</v>
      </c>
      <c r="AA108" s="36">
        <v>12.992193848437779</v>
      </c>
      <c r="AB108" s="36">
        <v>3.9298266569210005</v>
      </c>
      <c r="AC108" s="37">
        <v>469.41489627331066</v>
      </c>
    </row>
    <row r="109" spans="1:29" ht="12.75" customHeight="1">
      <c r="A109" s="114"/>
      <c r="B109" s="112"/>
      <c r="C109" s="123"/>
      <c r="D109" s="38" t="s">
        <v>79</v>
      </c>
      <c r="E109" s="39">
        <v>1.2523366439412211</v>
      </c>
      <c r="F109" s="39">
        <v>3.965142649070383</v>
      </c>
      <c r="G109" s="39">
        <v>22.034548095242393</v>
      </c>
      <c r="H109" s="39">
        <v>129.35921874768556</v>
      </c>
      <c r="I109" s="39">
        <v>208.93368362341042</v>
      </c>
      <c r="J109" s="39">
        <v>41.66936467250173</v>
      </c>
      <c r="K109" s="39">
        <v>39.827469225613456</v>
      </c>
      <c r="L109" s="39">
        <v>35.629128170086254</v>
      </c>
      <c r="M109" s="39">
        <v>33.23112530473556</v>
      </c>
      <c r="N109" s="39">
        <v>38.397994694559486</v>
      </c>
      <c r="O109" s="39">
        <v>54.781445416973696</v>
      </c>
      <c r="P109" s="39">
        <v>55.569450198500164</v>
      </c>
      <c r="Q109" s="39">
        <v>53.450896490830075</v>
      </c>
      <c r="R109" s="39">
        <v>42.745144402924424</v>
      </c>
      <c r="S109" s="39">
        <v>43.43927522367459</v>
      </c>
      <c r="T109" s="39">
        <v>49.07453572397222</v>
      </c>
      <c r="U109" s="39">
        <v>55.09183430581532</v>
      </c>
      <c r="V109" s="39">
        <v>52.96739115511958</v>
      </c>
      <c r="W109" s="39">
        <v>42.47394369299126</v>
      </c>
      <c r="X109" s="39">
        <v>37.59485616306309</v>
      </c>
      <c r="Y109" s="39">
        <v>56.976021352522984</v>
      </c>
      <c r="Z109" s="39">
        <v>30.878080809992458</v>
      </c>
      <c r="AA109" s="39">
        <v>22.06812884967853</v>
      </c>
      <c r="AB109" s="39">
        <v>60.025628372474344</v>
      </c>
      <c r="AC109" s="40">
        <v>1211.4366439853795</v>
      </c>
    </row>
    <row r="110" spans="1:29" ht="12.75" customHeight="1">
      <c r="A110" s="114"/>
      <c r="B110" s="112"/>
      <c r="C110" s="123"/>
      <c r="D110" s="22" t="s">
        <v>30</v>
      </c>
      <c r="E110" s="26">
        <v>0</v>
      </c>
      <c r="F110" s="26">
        <v>0</v>
      </c>
      <c r="G110" s="26">
        <v>0.19448715687999998</v>
      </c>
      <c r="H110" s="26">
        <v>1.696862346699</v>
      </c>
      <c r="I110" s="26">
        <v>1.2182821025669999</v>
      </c>
      <c r="J110" s="26">
        <v>0.03355725216415301</v>
      </c>
      <c r="K110" s="26">
        <v>0.03304088175446954</v>
      </c>
      <c r="L110" s="26">
        <v>0.03159159422553439</v>
      </c>
      <c r="M110" s="26">
        <v>0.031298057442817426</v>
      </c>
      <c r="N110" s="26">
        <v>0.03242129660602565</v>
      </c>
      <c r="O110" s="26">
        <v>0.20686235854337975</v>
      </c>
      <c r="P110" s="26">
        <v>0.20335771882373996</v>
      </c>
      <c r="Q110" s="26">
        <v>0.19125944303730863</v>
      </c>
      <c r="R110" s="26">
        <v>0.16547534932735575</v>
      </c>
      <c r="S110" s="26">
        <v>0.16127684770321613</v>
      </c>
      <c r="T110" s="26">
        <v>0</v>
      </c>
      <c r="U110" s="26">
        <v>0</v>
      </c>
      <c r="V110" s="26">
        <v>0</v>
      </c>
      <c r="W110" s="26">
        <v>0</v>
      </c>
      <c r="X110" s="26">
        <v>0.9078779099759998</v>
      </c>
      <c r="Y110" s="26">
        <v>0</v>
      </c>
      <c r="Z110" s="26">
        <v>0</v>
      </c>
      <c r="AA110" s="26">
        <v>0.713827324542</v>
      </c>
      <c r="AB110" s="26">
        <v>0.057950095378000006</v>
      </c>
      <c r="AC110" s="27">
        <v>5.87942773567</v>
      </c>
    </row>
    <row r="111" spans="1:29" ht="12.75" customHeight="1">
      <c r="A111" s="114"/>
      <c r="B111" s="112"/>
      <c r="C111" s="123"/>
      <c r="D111" s="18" t="s">
        <v>31</v>
      </c>
      <c r="E111" s="28">
        <v>7.649627431998592</v>
      </c>
      <c r="F111" s="28">
        <v>8.626797809562046</v>
      </c>
      <c r="G111" s="28">
        <v>42.78105521969567</v>
      </c>
      <c r="H111" s="28">
        <v>198.6896289540763</v>
      </c>
      <c r="I111" s="28">
        <v>300.5627899896047</v>
      </c>
      <c r="J111" s="28">
        <v>54.83692242914414</v>
      </c>
      <c r="K111" s="28">
        <v>53.023610642983755</v>
      </c>
      <c r="L111" s="28">
        <v>50.30251630182618</v>
      </c>
      <c r="M111" s="28">
        <v>48.79761710866662</v>
      </c>
      <c r="N111" s="28">
        <v>53.10610516168887</v>
      </c>
      <c r="O111" s="28">
        <v>76.1106991718857</v>
      </c>
      <c r="P111" s="28">
        <v>75.50228806257881</v>
      </c>
      <c r="Q111" s="28">
        <v>70.72005334187988</v>
      </c>
      <c r="R111" s="28">
        <v>58.85128887220172</v>
      </c>
      <c r="S111" s="28">
        <v>59.23385391160069</v>
      </c>
      <c r="T111" s="28">
        <v>65.16265232726428</v>
      </c>
      <c r="U111" s="28">
        <v>70.78441318344592</v>
      </c>
      <c r="V111" s="28">
        <v>71.61413448577716</v>
      </c>
      <c r="W111" s="28">
        <v>54.842169565946</v>
      </c>
      <c r="X111" s="28">
        <v>49.06708239015899</v>
      </c>
      <c r="Y111" s="28">
        <v>73.46437602075851</v>
      </c>
      <c r="Z111" s="28">
        <v>43.21373046418359</v>
      </c>
      <c r="AA111" s="28">
        <v>35.77415002265831</v>
      </c>
      <c r="AB111" s="28">
        <v>64.01340512477334</v>
      </c>
      <c r="AC111" s="29">
        <v>1686.7309679943598</v>
      </c>
    </row>
    <row r="112" spans="1:29" ht="12.75" customHeight="1">
      <c r="A112" s="114"/>
      <c r="B112" s="113"/>
      <c r="C112" s="123" t="s">
        <v>28</v>
      </c>
      <c r="D112" s="123"/>
      <c r="E112" s="28">
        <v>382.61815442750554</v>
      </c>
      <c r="F112" s="28">
        <v>185.66874557535635</v>
      </c>
      <c r="G112" s="28">
        <v>574.3226742194504</v>
      </c>
      <c r="H112" s="28">
        <v>1580.3260223024827</v>
      </c>
      <c r="I112" s="28">
        <v>1786.8222768166147</v>
      </c>
      <c r="J112" s="28">
        <v>212.47337826932576</v>
      </c>
      <c r="K112" s="28">
        <v>209.66964243081622</v>
      </c>
      <c r="L112" s="28">
        <v>214.25913243424253</v>
      </c>
      <c r="M112" s="28">
        <v>217.90144251476698</v>
      </c>
      <c r="N112" s="28">
        <v>207.01818401604828</v>
      </c>
      <c r="O112" s="28">
        <v>300.13635420208124</v>
      </c>
      <c r="P112" s="28">
        <v>284.88493669008056</v>
      </c>
      <c r="Q112" s="28">
        <v>240.4989150207219</v>
      </c>
      <c r="R112" s="28">
        <v>238.78517550088614</v>
      </c>
      <c r="S112" s="28">
        <v>237.98837211732982</v>
      </c>
      <c r="T112" s="28">
        <v>234.90575422815738</v>
      </c>
      <c r="U112" s="28">
        <v>235.99738383140038</v>
      </c>
      <c r="V112" s="28">
        <v>251.99655063791218</v>
      </c>
      <c r="W112" s="28">
        <v>237.769447261454</v>
      </c>
      <c r="X112" s="28">
        <v>207.94911986271615</v>
      </c>
      <c r="Y112" s="28">
        <v>225.3756742582417</v>
      </c>
      <c r="Z112" s="28">
        <v>171.1354385498053</v>
      </c>
      <c r="AA112" s="28">
        <v>120.67196652161647</v>
      </c>
      <c r="AB112" s="28">
        <v>178.5913256365998</v>
      </c>
      <c r="AC112" s="29">
        <v>8737.76606732561</v>
      </c>
    </row>
    <row r="113" spans="1:29" ht="12.75" customHeight="1">
      <c r="A113" s="114"/>
      <c r="B113" s="111" t="s">
        <v>94</v>
      </c>
      <c r="C113" s="123" t="s">
        <v>29</v>
      </c>
      <c r="D113" s="35" t="s">
        <v>58</v>
      </c>
      <c r="E113" s="36">
        <v>545.8324341055654</v>
      </c>
      <c r="F113" s="36">
        <v>193.60066943048946</v>
      </c>
      <c r="G113" s="36">
        <v>610.7631253521148</v>
      </c>
      <c r="H113" s="36">
        <v>1381.6496700636585</v>
      </c>
      <c r="I113" s="36">
        <v>1476.7962264598125</v>
      </c>
      <c r="J113" s="36">
        <v>160.4519575432353</v>
      </c>
      <c r="K113" s="36">
        <v>155.6351234877204</v>
      </c>
      <c r="L113" s="36">
        <v>162.50206517007373</v>
      </c>
      <c r="M113" s="36">
        <v>184.0703360314993</v>
      </c>
      <c r="N113" s="36">
        <v>167.14651109134934</v>
      </c>
      <c r="O113" s="36">
        <v>212.5520288527559</v>
      </c>
      <c r="P113" s="36">
        <v>208.9189759855112</v>
      </c>
      <c r="Q113" s="36">
        <v>162.69350731646688</v>
      </c>
      <c r="R113" s="36">
        <v>177.72727856287563</v>
      </c>
      <c r="S113" s="36">
        <v>176.63227969530456</v>
      </c>
      <c r="T113" s="36">
        <v>176.12108817145216</v>
      </c>
      <c r="U113" s="36">
        <v>162.23674683112108</v>
      </c>
      <c r="V113" s="36">
        <v>174.97441755972923</v>
      </c>
      <c r="W113" s="36">
        <v>158.42184359990358</v>
      </c>
      <c r="X113" s="36">
        <v>151.2067947082199</v>
      </c>
      <c r="Y113" s="36">
        <v>145.72199802515462</v>
      </c>
      <c r="Z113" s="36">
        <v>134.3304800508487</v>
      </c>
      <c r="AA113" s="36">
        <v>83.89296533198126</v>
      </c>
      <c r="AB113" s="36">
        <v>74.7660060001059</v>
      </c>
      <c r="AC113" s="37">
        <v>7238.644529426951</v>
      </c>
    </row>
    <row r="114" spans="1:29" ht="12.75" customHeight="1">
      <c r="A114" s="114"/>
      <c r="B114" s="112"/>
      <c r="C114" s="123"/>
      <c r="D114" s="38" t="s">
        <v>79</v>
      </c>
      <c r="E114" s="39">
        <v>0.7946841053076253</v>
      </c>
      <c r="F114" s="39">
        <v>0.941894705590047</v>
      </c>
      <c r="G114" s="39">
        <v>3.765399477458619</v>
      </c>
      <c r="H114" s="39">
        <v>9.324549639165063</v>
      </c>
      <c r="I114" s="39">
        <v>28.3400977005436</v>
      </c>
      <c r="J114" s="39">
        <v>6.964265687363973</v>
      </c>
      <c r="K114" s="39">
        <v>5.845501927467347</v>
      </c>
      <c r="L114" s="39">
        <v>5.382241641381223</v>
      </c>
      <c r="M114" s="39">
        <v>4.026577779799333</v>
      </c>
      <c r="N114" s="39">
        <v>3.879703156250798</v>
      </c>
      <c r="O114" s="39">
        <v>8.428451984701455</v>
      </c>
      <c r="P114" s="39">
        <v>6.9045396998041255</v>
      </c>
      <c r="Q114" s="39">
        <v>6.99897951996192</v>
      </c>
      <c r="R114" s="39">
        <v>5.4714341095239325</v>
      </c>
      <c r="S114" s="39">
        <v>4.0813135948820465</v>
      </c>
      <c r="T114" s="39">
        <v>7.868086426000694</v>
      </c>
      <c r="U114" s="39">
        <v>7.33454894713962</v>
      </c>
      <c r="V114" s="39">
        <v>6.368679482103081</v>
      </c>
      <c r="W114" s="39">
        <v>7.895996670499705</v>
      </c>
      <c r="X114" s="39">
        <v>4.165383349112496</v>
      </c>
      <c r="Y114" s="39">
        <v>5.64270471354491</v>
      </c>
      <c r="Z114" s="39">
        <v>6.863601733392888</v>
      </c>
      <c r="AA114" s="39">
        <v>3.2497661143031404</v>
      </c>
      <c r="AB114" s="39">
        <v>16.260630072426643</v>
      </c>
      <c r="AC114" s="40">
        <v>166.7990322377243</v>
      </c>
    </row>
    <row r="115" spans="1:29" ht="12.75" customHeight="1">
      <c r="A115" s="114"/>
      <c r="B115" s="112"/>
      <c r="C115" s="123"/>
      <c r="D115" s="22" t="s">
        <v>30</v>
      </c>
      <c r="E115" s="26">
        <v>1.381831145189</v>
      </c>
      <c r="F115" s="26">
        <v>1.005800385106</v>
      </c>
      <c r="G115" s="26">
        <v>0.249863757944</v>
      </c>
      <c r="H115" s="26">
        <v>0.47748986049</v>
      </c>
      <c r="I115" s="26">
        <v>0.120834775408</v>
      </c>
      <c r="J115" s="26">
        <v>0.13742698909371365</v>
      </c>
      <c r="K115" s="26">
        <v>0.1304667042183545</v>
      </c>
      <c r="L115" s="26">
        <v>0.13394213669660832</v>
      </c>
      <c r="M115" s="26">
        <v>0.1463571756805511</v>
      </c>
      <c r="N115" s="26">
        <v>0.1331194982887724</v>
      </c>
      <c r="O115" s="26">
        <v>0.011499444352734511</v>
      </c>
      <c r="P115" s="26">
        <v>0.01116895888628372</v>
      </c>
      <c r="Q115" s="26">
        <v>0.008816007839239123</v>
      </c>
      <c r="R115" s="26">
        <v>0.009474131905243677</v>
      </c>
      <c r="S115" s="26">
        <v>0.009276336882498968</v>
      </c>
      <c r="T115" s="26">
        <v>0.17616781384001867</v>
      </c>
      <c r="U115" s="26">
        <v>0.1625011225373236</v>
      </c>
      <c r="V115" s="26">
        <v>0.17381723805465768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0.435139858225</v>
      </c>
      <c r="AC115" s="27">
        <v>4.914993340638</v>
      </c>
    </row>
    <row r="116" spans="1:29" ht="12.75" customHeight="1">
      <c r="A116" s="114"/>
      <c r="B116" s="112"/>
      <c r="C116" s="123"/>
      <c r="D116" s="18" t="s">
        <v>31</v>
      </c>
      <c r="E116" s="28">
        <v>548.008949356062</v>
      </c>
      <c r="F116" s="28">
        <v>195.5483645211855</v>
      </c>
      <c r="G116" s="28">
        <v>614.7783885875175</v>
      </c>
      <c r="H116" s="28">
        <v>1391.4517095633137</v>
      </c>
      <c r="I116" s="28">
        <v>1505.257158935764</v>
      </c>
      <c r="J116" s="28">
        <v>167.55365021969297</v>
      </c>
      <c r="K116" s="28">
        <v>161.61109211940607</v>
      </c>
      <c r="L116" s="28">
        <v>168.01824894815158</v>
      </c>
      <c r="M116" s="28">
        <v>188.24327098697918</v>
      </c>
      <c r="N116" s="28">
        <v>171.15933374588892</v>
      </c>
      <c r="O116" s="28">
        <v>220.9919802818101</v>
      </c>
      <c r="P116" s="28">
        <v>215.8346846442016</v>
      </c>
      <c r="Q116" s="28">
        <v>169.70130284426804</v>
      </c>
      <c r="R116" s="28">
        <v>183.2081868043048</v>
      </c>
      <c r="S116" s="28">
        <v>180.7228696270691</v>
      </c>
      <c r="T116" s="28">
        <v>184.16534241129287</v>
      </c>
      <c r="U116" s="28">
        <v>169.73379690079804</v>
      </c>
      <c r="V116" s="28">
        <v>181.51691427988698</v>
      </c>
      <c r="W116" s="28">
        <v>166.31784027040328</v>
      </c>
      <c r="X116" s="28">
        <v>155.37217805733238</v>
      </c>
      <c r="Y116" s="28">
        <v>151.36470273869952</v>
      </c>
      <c r="Z116" s="28">
        <v>141.1940817842416</v>
      </c>
      <c r="AA116" s="28">
        <v>87.1427314462844</v>
      </c>
      <c r="AB116" s="28">
        <v>91.46177593075754</v>
      </c>
      <c r="AC116" s="29">
        <v>7410.358555005312</v>
      </c>
    </row>
    <row r="117" spans="1:29" ht="12.75" customHeight="1">
      <c r="A117" s="114"/>
      <c r="B117" s="112"/>
      <c r="C117" s="123" t="s">
        <v>80</v>
      </c>
      <c r="D117" s="35" t="s">
        <v>58</v>
      </c>
      <c r="E117" s="36">
        <v>6.50113829420509</v>
      </c>
      <c r="F117" s="36">
        <v>4.229059327833026</v>
      </c>
      <c r="G117" s="36">
        <v>21.35763900299312</v>
      </c>
      <c r="H117" s="36">
        <v>72.1811787377071</v>
      </c>
      <c r="I117" s="36">
        <v>83.90876779860383</v>
      </c>
      <c r="J117" s="36">
        <v>10.043697192023759</v>
      </c>
      <c r="K117" s="36">
        <v>10.440522719844717</v>
      </c>
      <c r="L117" s="36">
        <v>10.446507815129396</v>
      </c>
      <c r="M117" s="36">
        <v>12.149062182102952</v>
      </c>
      <c r="N117" s="36">
        <v>11.994086271556291</v>
      </c>
      <c r="O117" s="36">
        <v>16.81161649306162</v>
      </c>
      <c r="P117" s="36">
        <v>15.69295864349333</v>
      </c>
      <c r="Q117" s="36">
        <v>12.738892120539301</v>
      </c>
      <c r="R117" s="36">
        <v>13.134870248082375</v>
      </c>
      <c r="S117" s="36">
        <v>12.033955400857852</v>
      </c>
      <c r="T117" s="36">
        <v>11.587168301754934</v>
      </c>
      <c r="U117" s="36">
        <v>9.908882935490846</v>
      </c>
      <c r="V117" s="36">
        <v>10.575824108003689</v>
      </c>
      <c r="W117" s="36">
        <v>14.072784603838347</v>
      </c>
      <c r="X117" s="36">
        <v>19.389538426272498</v>
      </c>
      <c r="Y117" s="36">
        <v>11.339608334681378</v>
      </c>
      <c r="Z117" s="36">
        <v>12.837656167833316</v>
      </c>
      <c r="AA117" s="36">
        <v>10.870042836040295</v>
      </c>
      <c r="AB117" s="36">
        <v>2.953026598224</v>
      </c>
      <c r="AC117" s="37">
        <v>417.19848456017303</v>
      </c>
    </row>
    <row r="118" spans="1:29" ht="12.75" customHeight="1">
      <c r="A118" s="114"/>
      <c r="B118" s="112"/>
      <c r="C118" s="123"/>
      <c r="D118" s="38" t="s">
        <v>79</v>
      </c>
      <c r="E118" s="39">
        <v>0.25978129814522366</v>
      </c>
      <c r="F118" s="39">
        <v>2.987828035205725</v>
      </c>
      <c r="G118" s="39">
        <v>22.883903072333837</v>
      </c>
      <c r="H118" s="39">
        <v>133.80910415561632</v>
      </c>
      <c r="I118" s="39">
        <v>223.08214971193104</v>
      </c>
      <c r="J118" s="39">
        <v>40.91809568167517</v>
      </c>
      <c r="K118" s="39">
        <v>35.810144417007216</v>
      </c>
      <c r="L118" s="39">
        <v>35.95601431011994</v>
      </c>
      <c r="M118" s="39">
        <v>28.466200837932266</v>
      </c>
      <c r="N118" s="39">
        <v>30.4425561561159</v>
      </c>
      <c r="O118" s="39">
        <v>42.258108248621205</v>
      </c>
      <c r="P118" s="39">
        <v>48.38884629572552</v>
      </c>
      <c r="Q118" s="39">
        <v>41.169056639440285</v>
      </c>
      <c r="R118" s="39">
        <v>33.119098385745744</v>
      </c>
      <c r="S118" s="39">
        <v>32.62115247933075</v>
      </c>
      <c r="T118" s="39">
        <v>37.43341547359985</v>
      </c>
      <c r="U118" s="39">
        <v>37.66918045320597</v>
      </c>
      <c r="V118" s="39">
        <v>40.032038736089916</v>
      </c>
      <c r="W118" s="39">
        <v>42.778370816025635</v>
      </c>
      <c r="X118" s="39">
        <v>29.424220058317577</v>
      </c>
      <c r="Y118" s="39">
        <v>41.55587699887593</v>
      </c>
      <c r="Z118" s="39">
        <v>34.63562474716558</v>
      </c>
      <c r="AA118" s="39">
        <v>12.598093172100727</v>
      </c>
      <c r="AB118" s="39">
        <v>51.17168325666456</v>
      </c>
      <c r="AC118" s="40">
        <v>1079.4705434369919</v>
      </c>
    </row>
    <row r="119" spans="1:29" ht="12.75" customHeight="1">
      <c r="A119" s="114"/>
      <c r="B119" s="112"/>
      <c r="C119" s="123"/>
      <c r="D119" s="22" t="s">
        <v>30</v>
      </c>
      <c r="E119" s="26">
        <v>0</v>
      </c>
      <c r="F119" s="26">
        <v>0.619443866343</v>
      </c>
      <c r="G119" s="26">
        <v>1.8758639527579999</v>
      </c>
      <c r="H119" s="26">
        <v>2.4071331054639997</v>
      </c>
      <c r="I119" s="26">
        <v>2.6718318297729997</v>
      </c>
      <c r="J119" s="26">
        <v>0.3719059936795828</v>
      </c>
      <c r="K119" s="26">
        <v>0.3539641885193916</v>
      </c>
      <c r="L119" s="26">
        <v>0.3785796882236605</v>
      </c>
      <c r="M119" s="26">
        <v>0.304188978051206</v>
      </c>
      <c r="N119" s="26">
        <v>0.30678157992815885</v>
      </c>
      <c r="O119" s="26">
        <v>0.4638983329760389</v>
      </c>
      <c r="P119" s="26">
        <v>0.48413032791606647</v>
      </c>
      <c r="Q119" s="26">
        <v>0.39607984641287164</v>
      </c>
      <c r="R119" s="26">
        <v>0.36145620033083886</v>
      </c>
      <c r="S119" s="26">
        <v>0.3260676992731839</v>
      </c>
      <c r="T119" s="26">
        <v>0.07708107769775602</v>
      </c>
      <c r="U119" s="26">
        <v>0.06940824749330118</v>
      </c>
      <c r="V119" s="26">
        <v>0.07385119198194279</v>
      </c>
      <c r="W119" s="26">
        <v>0</v>
      </c>
      <c r="X119" s="26">
        <v>0</v>
      </c>
      <c r="Y119" s="26">
        <v>0.348699460876</v>
      </c>
      <c r="Z119" s="26">
        <v>0.11975198828400001</v>
      </c>
      <c r="AA119" s="26">
        <v>0</v>
      </c>
      <c r="AB119" s="26">
        <v>0.123064855236</v>
      </c>
      <c r="AC119" s="27">
        <v>12.133182411218002</v>
      </c>
    </row>
    <row r="120" spans="1:29" ht="12.75" customHeight="1">
      <c r="A120" s="114"/>
      <c r="B120" s="112"/>
      <c r="C120" s="123"/>
      <c r="D120" s="18" t="s">
        <v>31</v>
      </c>
      <c r="E120" s="28">
        <v>6.760919592350314</v>
      </c>
      <c r="F120" s="28">
        <v>7.83633122938175</v>
      </c>
      <c r="G120" s="28">
        <v>46.11740602808496</v>
      </c>
      <c r="H120" s="28">
        <v>208.39741599878744</v>
      </c>
      <c r="I120" s="28">
        <v>309.66274934030787</v>
      </c>
      <c r="J120" s="28">
        <v>51.33369886737851</v>
      </c>
      <c r="K120" s="28">
        <v>46.60463132537132</v>
      </c>
      <c r="L120" s="28">
        <v>46.781101813473</v>
      </c>
      <c r="M120" s="28">
        <v>40.91945199808642</v>
      </c>
      <c r="N120" s="28">
        <v>42.743424007600346</v>
      </c>
      <c r="O120" s="28">
        <v>59.53362307465887</v>
      </c>
      <c r="P120" s="28">
        <v>64.5659352671349</v>
      </c>
      <c r="Q120" s="28">
        <v>54.304028606392464</v>
      </c>
      <c r="R120" s="28">
        <v>46.61542483415895</v>
      </c>
      <c r="S120" s="28">
        <v>44.98117557946179</v>
      </c>
      <c r="T120" s="28">
        <v>49.09766485305254</v>
      </c>
      <c r="U120" s="28">
        <v>47.64747163619011</v>
      </c>
      <c r="V120" s="28">
        <v>50.68171403607555</v>
      </c>
      <c r="W120" s="28">
        <v>56.85115541986398</v>
      </c>
      <c r="X120" s="28">
        <v>48.813758484590075</v>
      </c>
      <c r="Y120" s="28">
        <v>53.24418479443331</v>
      </c>
      <c r="Z120" s="28">
        <v>47.59303290328289</v>
      </c>
      <c r="AA120" s="28">
        <v>23.46813600814102</v>
      </c>
      <c r="AB120" s="28">
        <v>54.24777471012456</v>
      </c>
      <c r="AC120" s="29">
        <v>1508.802210408383</v>
      </c>
    </row>
    <row r="121" spans="1:29" ht="12.75" customHeight="1">
      <c r="A121" s="114"/>
      <c r="B121" s="113"/>
      <c r="C121" s="123" t="s">
        <v>28</v>
      </c>
      <c r="D121" s="123"/>
      <c r="E121" s="28">
        <v>554.7698689484123</v>
      </c>
      <c r="F121" s="28">
        <v>203.38469575056726</v>
      </c>
      <c r="G121" s="28">
        <v>660.8957946156024</v>
      </c>
      <c r="H121" s="28">
        <v>1599.849125562101</v>
      </c>
      <c r="I121" s="28">
        <v>1814.9199082760717</v>
      </c>
      <c r="J121" s="28">
        <v>218.88734908707147</v>
      </c>
      <c r="K121" s="28">
        <v>208.2157234447774</v>
      </c>
      <c r="L121" s="28">
        <v>214.79935076162457</v>
      </c>
      <c r="M121" s="28">
        <v>229.16272298506559</v>
      </c>
      <c r="N121" s="28">
        <v>213.90275775348925</v>
      </c>
      <c r="O121" s="28">
        <v>280.52560335646893</v>
      </c>
      <c r="P121" s="28">
        <v>280.4006199113365</v>
      </c>
      <c r="Q121" s="28">
        <v>224.00533145066052</v>
      </c>
      <c r="R121" s="28">
        <v>229.82361163846375</v>
      </c>
      <c r="S121" s="28">
        <v>225.7040452065309</v>
      </c>
      <c r="T121" s="28">
        <v>233.26300726434542</v>
      </c>
      <c r="U121" s="28">
        <v>217.38126853698813</v>
      </c>
      <c r="V121" s="28">
        <v>232.19862831596254</v>
      </c>
      <c r="W121" s="28">
        <v>223.16899569026725</v>
      </c>
      <c r="X121" s="28">
        <v>204.18593654192247</v>
      </c>
      <c r="Y121" s="28">
        <v>204.60888753313282</v>
      </c>
      <c r="Z121" s="28">
        <v>188.7871146875245</v>
      </c>
      <c r="AA121" s="28">
        <v>110.61086745442543</v>
      </c>
      <c r="AB121" s="28">
        <v>145.7095506408821</v>
      </c>
      <c r="AC121" s="29">
        <v>8919.160765413695</v>
      </c>
    </row>
    <row r="122" spans="1:29" ht="12.75" customHeight="1">
      <c r="A122" s="114"/>
      <c r="B122" s="111" t="s">
        <v>95</v>
      </c>
      <c r="C122" s="123" t="s">
        <v>29</v>
      </c>
      <c r="D122" s="35" t="s">
        <v>58</v>
      </c>
      <c r="E122" s="36">
        <v>532.809410956142</v>
      </c>
      <c r="F122" s="36">
        <v>334.8100670181783</v>
      </c>
      <c r="G122" s="36">
        <v>1317.9949464796186</v>
      </c>
      <c r="H122" s="36">
        <v>3268.3720823046565</v>
      </c>
      <c r="I122" s="36">
        <v>3678.8962846491477</v>
      </c>
      <c r="J122" s="36">
        <v>351.737188645284</v>
      </c>
      <c r="K122" s="36">
        <v>355.52092259046356</v>
      </c>
      <c r="L122" s="36">
        <v>381.98310083063615</v>
      </c>
      <c r="M122" s="36">
        <v>432.0141786488602</v>
      </c>
      <c r="N122" s="36">
        <v>424.2532770250502</v>
      </c>
      <c r="O122" s="36">
        <v>506.61618620317074</v>
      </c>
      <c r="P122" s="36">
        <v>500.37097246111006</v>
      </c>
      <c r="Q122" s="36">
        <v>404.5556646785257</v>
      </c>
      <c r="R122" s="36">
        <v>416.2708029663492</v>
      </c>
      <c r="S122" s="36">
        <v>434.7624333056059</v>
      </c>
      <c r="T122" s="36">
        <v>457.66722645804833</v>
      </c>
      <c r="U122" s="36">
        <v>437.44410035130744</v>
      </c>
      <c r="V122" s="36">
        <v>462.97691304453144</v>
      </c>
      <c r="W122" s="36">
        <v>480.53196898312893</v>
      </c>
      <c r="X122" s="36">
        <v>457.52030969774063</v>
      </c>
      <c r="Y122" s="36">
        <v>428.4244887515845</v>
      </c>
      <c r="Z122" s="36">
        <v>370.9917657718326</v>
      </c>
      <c r="AA122" s="36">
        <v>218.09062891573393</v>
      </c>
      <c r="AB122" s="36">
        <v>421.19832957374456</v>
      </c>
      <c r="AC122" s="37">
        <v>17075.813250310446</v>
      </c>
    </row>
    <row r="123" spans="1:29" ht="12.75" customHeight="1">
      <c r="A123" s="114"/>
      <c r="B123" s="112"/>
      <c r="C123" s="123"/>
      <c r="D123" s="38" t="s">
        <v>79</v>
      </c>
      <c r="E123" s="39">
        <v>4.509005109982523</v>
      </c>
      <c r="F123" s="39">
        <v>6.83410409438709</v>
      </c>
      <c r="G123" s="39">
        <v>24.71178315036834</v>
      </c>
      <c r="H123" s="39">
        <v>76.61141629886828</v>
      </c>
      <c r="I123" s="39">
        <v>180.47660110136326</v>
      </c>
      <c r="J123" s="39">
        <v>28.40500781300473</v>
      </c>
      <c r="K123" s="39">
        <v>30.706186053855962</v>
      </c>
      <c r="L123" s="39">
        <v>31.666735269288708</v>
      </c>
      <c r="M123" s="39">
        <v>20.778460087971784</v>
      </c>
      <c r="N123" s="39">
        <v>14.190720971598008</v>
      </c>
      <c r="O123" s="39">
        <v>25.551585677397334</v>
      </c>
      <c r="P123" s="39">
        <v>22.799139063932568</v>
      </c>
      <c r="Q123" s="39">
        <v>19.995381197864667</v>
      </c>
      <c r="R123" s="39">
        <v>18.995478638432765</v>
      </c>
      <c r="S123" s="39">
        <v>14.722897251484826</v>
      </c>
      <c r="T123" s="39">
        <v>21.27368698426308</v>
      </c>
      <c r="U123" s="39">
        <v>26.86824204011762</v>
      </c>
      <c r="V123" s="39">
        <v>24.41327302299091</v>
      </c>
      <c r="W123" s="39">
        <v>21.920858354597947</v>
      </c>
      <c r="X123" s="39">
        <v>18.457335057086333</v>
      </c>
      <c r="Y123" s="39">
        <v>21.06802079278483</v>
      </c>
      <c r="Z123" s="39">
        <v>16.442077645775875</v>
      </c>
      <c r="AA123" s="39">
        <v>10.171014757904887</v>
      </c>
      <c r="AB123" s="39">
        <v>143.5220735062915</v>
      </c>
      <c r="AC123" s="40">
        <v>825.0910839416136</v>
      </c>
    </row>
    <row r="124" spans="1:29" ht="12.75" customHeight="1">
      <c r="A124" s="114"/>
      <c r="B124" s="112"/>
      <c r="C124" s="123"/>
      <c r="D124" s="22" t="s">
        <v>30</v>
      </c>
      <c r="E124" s="26">
        <v>2.335025072729</v>
      </c>
      <c r="F124" s="26">
        <v>0.5660312679439999</v>
      </c>
      <c r="G124" s="26">
        <v>2.8191227722430003</v>
      </c>
      <c r="H124" s="26">
        <v>7.277932550964999</v>
      </c>
      <c r="I124" s="26">
        <v>11.011156893112</v>
      </c>
      <c r="J124" s="26">
        <v>0.331325521977705</v>
      </c>
      <c r="K124" s="26">
        <v>0.34027884219455407</v>
      </c>
      <c r="L124" s="26">
        <v>0.3655896162403978</v>
      </c>
      <c r="M124" s="26">
        <v>0.38618799411073884</v>
      </c>
      <c r="N124" s="26">
        <v>0.3692783133416042</v>
      </c>
      <c r="O124" s="26">
        <v>0.5540923755377112</v>
      </c>
      <c r="P124" s="26">
        <v>0.5460116094212127</v>
      </c>
      <c r="Q124" s="26">
        <v>0.442515815725626</v>
      </c>
      <c r="R124" s="26">
        <v>0.45348100606497926</v>
      </c>
      <c r="S124" s="26">
        <v>0.4712109143644709</v>
      </c>
      <c r="T124" s="26">
        <v>0.534320957529412</v>
      </c>
      <c r="U124" s="26">
        <v>0.517143691199036</v>
      </c>
      <c r="V124" s="26">
        <v>0.545404229415552</v>
      </c>
      <c r="W124" s="26">
        <v>0.679119845403</v>
      </c>
      <c r="X124" s="26">
        <v>0.19893890403599998</v>
      </c>
      <c r="Y124" s="26">
        <v>0.771860492576</v>
      </c>
      <c r="Z124" s="26">
        <v>0</v>
      </c>
      <c r="AA124" s="26">
        <v>0</v>
      </c>
      <c r="AB124" s="26">
        <v>2.067272699316</v>
      </c>
      <c r="AC124" s="27">
        <v>33.58330138544699</v>
      </c>
    </row>
    <row r="125" spans="1:29" ht="12.75" customHeight="1">
      <c r="A125" s="114"/>
      <c r="B125" s="112"/>
      <c r="C125" s="123"/>
      <c r="D125" s="18" t="s">
        <v>31</v>
      </c>
      <c r="E125" s="28">
        <v>539.6534411388536</v>
      </c>
      <c r="F125" s="28">
        <v>342.2102023805094</v>
      </c>
      <c r="G125" s="28">
        <v>1345.52585240223</v>
      </c>
      <c r="H125" s="28">
        <v>3352.2614311544894</v>
      </c>
      <c r="I125" s="28">
        <v>3870.384042643623</v>
      </c>
      <c r="J125" s="28">
        <v>380.4735219802664</v>
      </c>
      <c r="K125" s="28">
        <v>386.56738748651406</v>
      </c>
      <c r="L125" s="28">
        <v>414.0154257161652</v>
      </c>
      <c r="M125" s="28">
        <v>453.1788267309427</v>
      </c>
      <c r="N125" s="28">
        <v>438.8132763099899</v>
      </c>
      <c r="O125" s="28">
        <v>532.7218642561058</v>
      </c>
      <c r="P125" s="28">
        <v>523.7161231344638</v>
      </c>
      <c r="Q125" s="28">
        <v>424.99356169211603</v>
      </c>
      <c r="R125" s="28">
        <v>435.71976261084694</v>
      </c>
      <c r="S125" s="28">
        <v>449.9565414714551</v>
      </c>
      <c r="T125" s="28">
        <v>479.4752343998409</v>
      </c>
      <c r="U125" s="28">
        <v>464.8294860826241</v>
      </c>
      <c r="V125" s="28">
        <v>487.935590296938</v>
      </c>
      <c r="W125" s="28">
        <v>503.13194718312985</v>
      </c>
      <c r="X125" s="28">
        <v>476.17658365886297</v>
      </c>
      <c r="Y125" s="28">
        <v>450.2643700369453</v>
      </c>
      <c r="Z125" s="28">
        <v>387.43384341760844</v>
      </c>
      <c r="AA125" s="28">
        <v>228.26164367363882</v>
      </c>
      <c r="AB125" s="28">
        <v>566.7876757793521</v>
      </c>
      <c r="AC125" s="29">
        <v>17934.48763563751</v>
      </c>
    </row>
    <row r="126" spans="1:29" ht="12.75" customHeight="1">
      <c r="A126" s="114"/>
      <c r="B126" s="112"/>
      <c r="C126" s="123" t="s">
        <v>80</v>
      </c>
      <c r="D126" s="35" t="s">
        <v>58</v>
      </c>
      <c r="E126" s="36">
        <v>11.799576475410516</v>
      </c>
      <c r="F126" s="36">
        <v>9.549931010055198</v>
      </c>
      <c r="G126" s="36">
        <v>45.39469217142824</v>
      </c>
      <c r="H126" s="36">
        <v>151.98467185817609</v>
      </c>
      <c r="I126" s="36">
        <v>218.23542175996644</v>
      </c>
      <c r="J126" s="36">
        <v>30.25306268848941</v>
      </c>
      <c r="K126" s="36">
        <v>26.509241798961153</v>
      </c>
      <c r="L126" s="36">
        <v>26.213588905809782</v>
      </c>
      <c r="M126" s="36">
        <v>27.925609566886433</v>
      </c>
      <c r="N126" s="36">
        <v>28.083620013390476</v>
      </c>
      <c r="O126" s="36">
        <v>47.482170819835204</v>
      </c>
      <c r="P126" s="36">
        <v>44.38983829258382</v>
      </c>
      <c r="Q126" s="36">
        <v>34.71868796716748</v>
      </c>
      <c r="R126" s="36">
        <v>37.00346283145194</v>
      </c>
      <c r="S126" s="36">
        <v>36.06524131045677</v>
      </c>
      <c r="T126" s="36">
        <v>40.409454974369886</v>
      </c>
      <c r="U126" s="36">
        <v>36.02198409660236</v>
      </c>
      <c r="V126" s="36">
        <v>32.87155495346831</v>
      </c>
      <c r="W126" s="36">
        <v>36.055572027460954</v>
      </c>
      <c r="X126" s="36">
        <v>31.6019251724926</v>
      </c>
      <c r="Y126" s="36">
        <v>31.01434355261386</v>
      </c>
      <c r="Z126" s="36">
        <v>31.528378290268076</v>
      </c>
      <c r="AA126" s="36">
        <v>16.71520176266106</v>
      </c>
      <c r="AB126" s="36">
        <v>22.866079028477003</v>
      </c>
      <c r="AC126" s="37">
        <v>1054.693311328483</v>
      </c>
    </row>
    <row r="127" spans="1:29" ht="12.75" customHeight="1">
      <c r="A127" s="114"/>
      <c r="B127" s="112"/>
      <c r="C127" s="123"/>
      <c r="D127" s="38" t="s">
        <v>79</v>
      </c>
      <c r="E127" s="39">
        <v>3.3822618760680285</v>
      </c>
      <c r="F127" s="39">
        <v>11.589895001603121</v>
      </c>
      <c r="G127" s="39">
        <v>214.58014215362562</v>
      </c>
      <c r="H127" s="39">
        <v>888.9541332313378</v>
      </c>
      <c r="I127" s="39">
        <v>1443.9236579019773</v>
      </c>
      <c r="J127" s="39">
        <v>232.29291637687422</v>
      </c>
      <c r="K127" s="39">
        <v>240.11131936249194</v>
      </c>
      <c r="L127" s="39">
        <v>239.82617410135697</v>
      </c>
      <c r="M127" s="39">
        <v>236.92579145038258</v>
      </c>
      <c r="N127" s="39">
        <v>253.23846264816626</v>
      </c>
      <c r="O127" s="39">
        <v>277.61556378417305</v>
      </c>
      <c r="P127" s="39">
        <v>241.67755356414776</v>
      </c>
      <c r="Q127" s="39">
        <v>204.06724705438478</v>
      </c>
      <c r="R127" s="39">
        <v>207.91334775041662</v>
      </c>
      <c r="S127" s="39">
        <v>222.95510003220352</v>
      </c>
      <c r="T127" s="39">
        <v>217.22678951154677</v>
      </c>
      <c r="U127" s="39">
        <v>216.31068374657653</v>
      </c>
      <c r="V127" s="39">
        <v>223.95038016671674</v>
      </c>
      <c r="W127" s="39">
        <v>201.80368932160204</v>
      </c>
      <c r="X127" s="39">
        <v>198.45564225682605</v>
      </c>
      <c r="Y127" s="39">
        <v>165.96936616119498</v>
      </c>
      <c r="Z127" s="39">
        <v>183.62029256951837</v>
      </c>
      <c r="AA127" s="39">
        <v>112.2298634969184</v>
      </c>
      <c r="AB127" s="39">
        <v>461.1559249532132</v>
      </c>
      <c r="AC127" s="40">
        <v>6899.776198473322</v>
      </c>
    </row>
    <row r="128" spans="1:29" ht="12.75" customHeight="1">
      <c r="A128" s="114"/>
      <c r="B128" s="112"/>
      <c r="C128" s="123"/>
      <c r="D128" s="22" t="s">
        <v>30</v>
      </c>
      <c r="E128" s="26">
        <v>0.967420993382</v>
      </c>
      <c r="F128" s="26">
        <v>0.4843712439880001</v>
      </c>
      <c r="G128" s="26">
        <v>4.576674586557</v>
      </c>
      <c r="H128" s="26">
        <v>8.184501461311003</v>
      </c>
      <c r="I128" s="26">
        <v>12.999547524305004</v>
      </c>
      <c r="J128" s="26">
        <v>1.1827777619951307</v>
      </c>
      <c r="K128" s="26">
        <v>1.1092975118906467</v>
      </c>
      <c r="L128" s="26">
        <v>1.11673435319153</v>
      </c>
      <c r="M128" s="26">
        <v>1.1594841668055746</v>
      </c>
      <c r="N128" s="26">
        <v>1.259774752437119</v>
      </c>
      <c r="O128" s="26">
        <v>1.2747810253593632</v>
      </c>
      <c r="P128" s="26">
        <v>1.117508007173907</v>
      </c>
      <c r="Q128" s="26">
        <v>0.8733755584492466</v>
      </c>
      <c r="R128" s="26">
        <v>0.9215823211457821</v>
      </c>
      <c r="S128" s="26">
        <v>0.9506604145437015</v>
      </c>
      <c r="T128" s="26">
        <v>1.8478325257096997</v>
      </c>
      <c r="U128" s="26">
        <v>1.7135432564072812</v>
      </c>
      <c r="V128" s="26">
        <v>1.607109551959019</v>
      </c>
      <c r="W128" s="26">
        <v>0.4263803598859999</v>
      </c>
      <c r="X128" s="26">
        <v>0.0906611311</v>
      </c>
      <c r="Y128" s="26">
        <v>0.276605721092</v>
      </c>
      <c r="Z128" s="26">
        <v>0.798716144929</v>
      </c>
      <c r="AA128" s="26">
        <v>0.16743887175000002</v>
      </c>
      <c r="AB128" s="26">
        <v>1.8285792962579999</v>
      </c>
      <c r="AC128" s="27">
        <v>46.93535854162601</v>
      </c>
    </row>
    <row r="129" spans="1:29" ht="12.75" customHeight="1">
      <c r="A129" s="114"/>
      <c r="B129" s="112"/>
      <c r="C129" s="123"/>
      <c r="D129" s="18" t="s">
        <v>31</v>
      </c>
      <c r="E129" s="28">
        <v>16.149259344860546</v>
      </c>
      <c r="F129" s="28">
        <v>21.624197255646322</v>
      </c>
      <c r="G129" s="28">
        <v>264.5515089116108</v>
      </c>
      <c r="H129" s="28">
        <v>1049.1233065508247</v>
      </c>
      <c r="I129" s="28">
        <v>1675.1586271862489</v>
      </c>
      <c r="J129" s="28">
        <v>263.7287568273588</v>
      </c>
      <c r="K129" s="28">
        <v>267.7298586733437</v>
      </c>
      <c r="L129" s="28">
        <v>267.1564973603583</v>
      </c>
      <c r="M129" s="28">
        <v>266.0108851840746</v>
      </c>
      <c r="N129" s="28">
        <v>282.5818574139939</v>
      </c>
      <c r="O129" s="28">
        <v>326.3725156293676</v>
      </c>
      <c r="P129" s="28">
        <v>287.18489986390546</v>
      </c>
      <c r="Q129" s="28">
        <v>239.6593105800015</v>
      </c>
      <c r="R129" s="28">
        <v>245.83839290301435</v>
      </c>
      <c r="S129" s="28">
        <v>259.97100175720396</v>
      </c>
      <c r="T129" s="28">
        <v>259.48407701162637</v>
      </c>
      <c r="U129" s="28">
        <v>254.04621109958617</v>
      </c>
      <c r="V129" s="28">
        <v>258.4290446721441</v>
      </c>
      <c r="W129" s="28">
        <v>238.285641708949</v>
      </c>
      <c r="X129" s="28">
        <v>230.14822856041863</v>
      </c>
      <c r="Y129" s="28">
        <v>197.26031543490083</v>
      </c>
      <c r="Z129" s="28">
        <v>215.94738700471544</v>
      </c>
      <c r="AA129" s="28">
        <v>129.11250413132944</v>
      </c>
      <c r="AB129" s="28">
        <v>485.8505832779481</v>
      </c>
      <c r="AC129" s="29">
        <v>8001.404868343431</v>
      </c>
    </row>
    <row r="130" spans="1:29" ht="12.75" customHeight="1">
      <c r="A130" s="114"/>
      <c r="B130" s="113"/>
      <c r="C130" s="123" t="s">
        <v>28</v>
      </c>
      <c r="D130" s="123"/>
      <c r="E130" s="28">
        <v>555.8027004837141</v>
      </c>
      <c r="F130" s="28">
        <v>363.83439963615564</v>
      </c>
      <c r="G130" s="28">
        <v>1610.0773613138408</v>
      </c>
      <c r="H130" s="28">
        <v>4401.384737705314</v>
      </c>
      <c r="I130" s="28">
        <v>5545.5426698298725</v>
      </c>
      <c r="J130" s="28">
        <v>644.2022788076251</v>
      </c>
      <c r="K130" s="28">
        <v>654.2972461598578</v>
      </c>
      <c r="L130" s="28">
        <v>681.1719230765235</v>
      </c>
      <c r="M130" s="28">
        <v>719.1897119150173</v>
      </c>
      <c r="N130" s="28">
        <v>721.3951337239837</v>
      </c>
      <c r="O130" s="28">
        <v>859.0943798854735</v>
      </c>
      <c r="P130" s="28">
        <v>810.9010229983693</v>
      </c>
      <c r="Q130" s="28">
        <v>664.6528722721175</v>
      </c>
      <c r="R130" s="28">
        <v>681.5581555138613</v>
      </c>
      <c r="S130" s="28">
        <v>709.9275432286591</v>
      </c>
      <c r="T130" s="28">
        <v>738.9593114114672</v>
      </c>
      <c r="U130" s="28">
        <v>718.8756971822103</v>
      </c>
      <c r="V130" s="28">
        <v>746.3646349690821</v>
      </c>
      <c r="W130" s="28">
        <v>741.4175888920788</v>
      </c>
      <c r="X130" s="28">
        <v>706.3248122192816</v>
      </c>
      <c r="Y130" s="28">
        <v>647.5246854718462</v>
      </c>
      <c r="Z130" s="28">
        <v>603.3812304223239</v>
      </c>
      <c r="AA130" s="28">
        <v>357.37414780496823</v>
      </c>
      <c r="AB130" s="28">
        <v>1052.6382590573003</v>
      </c>
      <c r="AC130" s="29">
        <v>25935.892503980947</v>
      </c>
    </row>
    <row r="131" spans="1:29" ht="12.75" customHeight="1">
      <c r="A131" s="114"/>
      <c r="B131" s="111" t="s">
        <v>96</v>
      </c>
      <c r="C131" s="123" t="s">
        <v>29</v>
      </c>
      <c r="D131" s="35" t="s">
        <v>58</v>
      </c>
      <c r="E131" s="36">
        <v>631.4099213618582</v>
      </c>
      <c r="F131" s="36">
        <v>299.59713279539096</v>
      </c>
      <c r="G131" s="36">
        <v>1088.4743351166098</v>
      </c>
      <c r="H131" s="36">
        <v>3012.4430061712424</v>
      </c>
      <c r="I131" s="36">
        <v>3482.3786865040915</v>
      </c>
      <c r="J131" s="36">
        <v>361.64337812538434</v>
      </c>
      <c r="K131" s="36">
        <v>317.0700364409578</v>
      </c>
      <c r="L131" s="36">
        <v>336.63665934879054</v>
      </c>
      <c r="M131" s="36">
        <v>392.74497997649985</v>
      </c>
      <c r="N131" s="36">
        <v>377.7068870925126</v>
      </c>
      <c r="O131" s="36">
        <v>439.8437864940908</v>
      </c>
      <c r="P131" s="36">
        <v>435.16671936666313</v>
      </c>
      <c r="Q131" s="36">
        <v>358.8947533126121</v>
      </c>
      <c r="R131" s="36">
        <v>371.5866869870556</v>
      </c>
      <c r="S131" s="36">
        <v>379.80642350417287</v>
      </c>
      <c r="T131" s="36">
        <v>382.59410724787523</v>
      </c>
      <c r="U131" s="36">
        <v>353.6192499856172</v>
      </c>
      <c r="V131" s="36">
        <v>373.77957822045187</v>
      </c>
      <c r="W131" s="36">
        <v>372.66367249126677</v>
      </c>
      <c r="X131" s="36">
        <v>360.3774983788859</v>
      </c>
      <c r="Y131" s="36">
        <v>363.3995538048723</v>
      </c>
      <c r="Z131" s="36">
        <v>280.0449027756363</v>
      </c>
      <c r="AA131" s="36">
        <v>171.32346907769406</v>
      </c>
      <c r="AB131" s="36">
        <v>458.3486426959351</v>
      </c>
      <c r="AC131" s="37">
        <v>15401.554067276167</v>
      </c>
    </row>
    <row r="132" spans="1:29" ht="12.75" customHeight="1">
      <c r="A132" s="114"/>
      <c r="B132" s="112"/>
      <c r="C132" s="123"/>
      <c r="D132" s="38" t="s">
        <v>79</v>
      </c>
      <c r="E132" s="39">
        <v>3.9323968271986747</v>
      </c>
      <c r="F132" s="39">
        <v>4.598903260671256</v>
      </c>
      <c r="G132" s="39">
        <v>19.96585687713929</v>
      </c>
      <c r="H132" s="39">
        <v>65.82031538018963</v>
      </c>
      <c r="I132" s="39">
        <v>173.17860504541352</v>
      </c>
      <c r="J132" s="39">
        <v>23.744638353851624</v>
      </c>
      <c r="K132" s="39">
        <v>25.88053439771998</v>
      </c>
      <c r="L132" s="39">
        <v>27.10835027932995</v>
      </c>
      <c r="M132" s="39">
        <v>18.593874785320747</v>
      </c>
      <c r="N132" s="39">
        <v>14.498403450701304</v>
      </c>
      <c r="O132" s="39">
        <v>25.07851948427404</v>
      </c>
      <c r="P132" s="39">
        <v>21.37357103542703</v>
      </c>
      <c r="Q132" s="39">
        <v>19.378942371883447</v>
      </c>
      <c r="R132" s="39">
        <v>16.363153869323515</v>
      </c>
      <c r="S132" s="39">
        <v>14.61753082333272</v>
      </c>
      <c r="T132" s="39">
        <v>20.400988605935964</v>
      </c>
      <c r="U132" s="39">
        <v>21.447813607287017</v>
      </c>
      <c r="V132" s="39">
        <v>22.09453339773317</v>
      </c>
      <c r="W132" s="39">
        <v>23.344357766758705</v>
      </c>
      <c r="X132" s="39">
        <v>22.279065570864674</v>
      </c>
      <c r="Y132" s="39">
        <v>23.78878982035009</v>
      </c>
      <c r="Z132" s="39">
        <v>18.556367677581207</v>
      </c>
      <c r="AA132" s="39">
        <v>9.767975692664168</v>
      </c>
      <c r="AB132" s="39">
        <v>148.54829485041216</v>
      </c>
      <c r="AC132" s="40">
        <v>784.3617832313638</v>
      </c>
    </row>
    <row r="133" spans="1:29" ht="12.75" customHeight="1">
      <c r="A133" s="114"/>
      <c r="B133" s="112"/>
      <c r="C133" s="123"/>
      <c r="D133" s="22" t="s">
        <v>30</v>
      </c>
      <c r="E133" s="26">
        <v>1.4908250361920001</v>
      </c>
      <c r="F133" s="26">
        <v>1.4115782697900001</v>
      </c>
      <c r="G133" s="26">
        <v>2.9617795360529997</v>
      </c>
      <c r="H133" s="26">
        <v>4.635461655793</v>
      </c>
      <c r="I133" s="26">
        <v>4.985667820558001</v>
      </c>
      <c r="J133" s="26">
        <v>0.29783711633778726</v>
      </c>
      <c r="K133" s="26">
        <v>0.2655630119543219</v>
      </c>
      <c r="L133" s="26">
        <v>0.28104075928515265</v>
      </c>
      <c r="M133" s="26">
        <v>0.3087574140233862</v>
      </c>
      <c r="N133" s="26">
        <v>0.29163627549535204</v>
      </c>
      <c r="O133" s="26">
        <v>0.25340942023951063</v>
      </c>
      <c r="P133" s="26">
        <v>0.24965554978512686</v>
      </c>
      <c r="Q133" s="26">
        <v>0.20736538541149124</v>
      </c>
      <c r="R133" s="26">
        <v>0.2131562585983361</v>
      </c>
      <c r="S133" s="26">
        <v>0.2179110804845352</v>
      </c>
      <c r="T133" s="26">
        <v>0.30375634763746195</v>
      </c>
      <c r="U133" s="26">
        <v>0.28225597777443184</v>
      </c>
      <c r="V133" s="26">
        <v>0.29939264787810627</v>
      </c>
      <c r="W133" s="26">
        <v>0.030001462842</v>
      </c>
      <c r="X133" s="26">
        <v>0.200290051185</v>
      </c>
      <c r="Y133" s="26">
        <v>0.9089768651080001</v>
      </c>
      <c r="Z133" s="26">
        <v>0</v>
      </c>
      <c r="AA133" s="26">
        <v>0.44556571644</v>
      </c>
      <c r="AB133" s="26">
        <v>1.8148802618120001</v>
      </c>
      <c r="AC133" s="27">
        <v>22.356763920678002</v>
      </c>
    </row>
    <row r="134" spans="1:29" ht="12.75" customHeight="1">
      <c r="A134" s="114"/>
      <c r="B134" s="112"/>
      <c r="C134" s="123"/>
      <c r="D134" s="18" t="s">
        <v>31</v>
      </c>
      <c r="E134" s="28">
        <v>636.8331432252489</v>
      </c>
      <c r="F134" s="28">
        <v>305.60761432585224</v>
      </c>
      <c r="G134" s="28">
        <v>1111.401971529802</v>
      </c>
      <c r="H134" s="28">
        <v>3082.8987832072253</v>
      </c>
      <c r="I134" s="28">
        <v>3660.5429593700624</v>
      </c>
      <c r="J134" s="28">
        <v>385.6858535955738</v>
      </c>
      <c r="K134" s="28">
        <v>343.21613385063205</v>
      </c>
      <c r="L134" s="28">
        <v>364.02605038740563</v>
      </c>
      <c r="M134" s="28">
        <v>411.647612175844</v>
      </c>
      <c r="N134" s="28">
        <v>392.49692681870926</v>
      </c>
      <c r="O134" s="28">
        <v>465.1757153986043</v>
      </c>
      <c r="P134" s="28">
        <v>456.7899459518753</v>
      </c>
      <c r="Q134" s="28">
        <v>378.48106106990707</v>
      </c>
      <c r="R134" s="28">
        <v>388.1629971149775</v>
      </c>
      <c r="S134" s="28">
        <v>394.64186540799017</v>
      </c>
      <c r="T134" s="28">
        <v>403.29885220144865</v>
      </c>
      <c r="U134" s="28">
        <v>375.34931957067863</v>
      </c>
      <c r="V134" s="28">
        <v>396.17350426606316</v>
      </c>
      <c r="W134" s="28">
        <v>396.0380317208675</v>
      </c>
      <c r="X134" s="28">
        <v>382.8568540009356</v>
      </c>
      <c r="Y134" s="28">
        <v>388.0973204903304</v>
      </c>
      <c r="Z134" s="28">
        <v>298.60127045321747</v>
      </c>
      <c r="AA134" s="28">
        <v>181.5370104867982</v>
      </c>
      <c r="AB134" s="28">
        <v>608.7118178081593</v>
      </c>
      <c r="AC134" s="29">
        <v>16208.272614428213</v>
      </c>
    </row>
    <row r="135" spans="1:29" ht="12.75" customHeight="1">
      <c r="A135" s="114"/>
      <c r="B135" s="112"/>
      <c r="C135" s="123" t="s">
        <v>80</v>
      </c>
      <c r="D135" s="35" t="s">
        <v>58</v>
      </c>
      <c r="E135" s="36">
        <v>8.083774204311425</v>
      </c>
      <c r="F135" s="36">
        <v>12.86380218584877</v>
      </c>
      <c r="G135" s="36">
        <v>52.92449910217265</v>
      </c>
      <c r="H135" s="36">
        <v>191.72648012871826</v>
      </c>
      <c r="I135" s="36">
        <v>185.49431465488348</v>
      </c>
      <c r="J135" s="36">
        <v>22.938075223531392</v>
      </c>
      <c r="K135" s="36">
        <v>22.12493491482425</v>
      </c>
      <c r="L135" s="36">
        <v>21.32056200097474</v>
      </c>
      <c r="M135" s="36">
        <v>24.020294172411873</v>
      </c>
      <c r="N135" s="36">
        <v>24.586378349474465</v>
      </c>
      <c r="O135" s="36">
        <v>36.545241568986</v>
      </c>
      <c r="P135" s="36">
        <v>33.2404658648605</v>
      </c>
      <c r="Q135" s="36">
        <v>26.212659905811414</v>
      </c>
      <c r="R135" s="36">
        <v>26.823643186778156</v>
      </c>
      <c r="S135" s="36">
        <v>25.310025507332917</v>
      </c>
      <c r="T135" s="36">
        <v>32.60570875722499</v>
      </c>
      <c r="U135" s="36">
        <v>27.581189071987872</v>
      </c>
      <c r="V135" s="36">
        <v>25.460040785876664</v>
      </c>
      <c r="W135" s="36">
        <v>30.0945598923075</v>
      </c>
      <c r="X135" s="36">
        <v>28.726167347161997</v>
      </c>
      <c r="Y135" s="36">
        <v>21.69203088576082</v>
      </c>
      <c r="Z135" s="36">
        <v>25.002158971480995</v>
      </c>
      <c r="AA135" s="36">
        <v>13.400447447615019</v>
      </c>
      <c r="AB135" s="36">
        <v>23.914504707242003</v>
      </c>
      <c r="AC135" s="37">
        <v>942.6919588375781</v>
      </c>
    </row>
    <row r="136" spans="1:29" ht="12.75" customHeight="1">
      <c r="A136" s="114"/>
      <c r="B136" s="112"/>
      <c r="C136" s="123"/>
      <c r="D136" s="38" t="s">
        <v>79</v>
      </c>
      <c r="E136" s="39">
        <v>2.8317473054844364</v>
      </c>
      <c r="F136" s="39">
        <v>16.55546665278867</v>
      </c>
      <c r="G136" s="39">
        <v>285.8556053767421</v>
      </c>
      <c r="H136" s="39">
        <v>1041.9219030794823</v>
      </c>
      <c r="I136" s="39">
        <v>1082.9800322905805</v>
      </c>
      <c r="J136" s="39">
        <v>160.30742024001705</v>
      </c>
      <c r="K136" s="39">
        <v>162.25475007756137</v>
      </c>
      <c r="L136" s="39">
        <v>168.39356156287835</v>
      </c>
      <c r="M136" s="39">
        <v>163.69019453257386</v>
      </c>
      <c r="N136" s="39">
        <v>184.21162035923325</v>
      </c>
      <c r="O136" s="39">
        <v>229.218677936632</v>
      </c>
      <c r="P136" s="39">
        <v>212.18205725637497</v>
      </c>
      <c r="Q136" s="39">
        <v>209.7500643504221</v>
      </c>
      <c r="R136" s="39">
        <v>196.72200034775778</v>
      </c>
      <c r="S136" s="39">
        <v>188.94227653991976</v>
      </c>
      <c r="T136" s="39">
        <v>208.31029003059714</v>
      </c>
      <c r="U136" s="39">
        <v>207.37255925525594</v>
      </c>
      <c r="V136" s="39">
        <v>225.66737909394442</v>
      </c>
      <c r="W136" s="39">
        <v>142.72218398859152</v>
      </c>
      <c r="X136" s="39">
        <v>196.2989207531818</v>
      </c>
      <c r="Y136" s="39">
        <v>145.7306564616257</v>
      </c>
      <c r="Z136" s="39">
        <v>227.6793347395793</v>
      </c>
      <c r="AA136" s="39">
        <v>123.26660280433806</v>
      </c>
      <c r="AB136" s="39">
        <v>520.4012987146015</v>
      </c>
      <c r="AC136" s="40">
        <v>6303.266603750163</v>
      </c>
    </row>
    <row r="137" spans="1:29" ht="12.75" customHeight="1">
      <c r="A137" s="114"/>
      <c r="B137" s="112"/>
      <c r="C137" s="123"/>
      <c r="D137" s="22" t="s">
        <v>30</v>
      </c>
      <c r="E137" s="26">
        <v>0.7274708026059999</v>
      </c>
      <c r="F137" s="26">
        <v>0.262647254745</v>
      </c>
      <c r="G137" s="26">
        <v>1.319400410742</v>
      </c>
      <c r="H137" s="26">
        <v>5.159875518563999</v>
      </c>
      <c r="I137" s="26">
        <v>8.44440529223</v>
      </c>
      <c r="J137" s="26">
        <v>0.4851364634479061</v>
      </c>
      <c r="K137" s="26">
        <v>0.4809028572554745</v>
      </c>
      <c r="L137" s="26">
        <v>0.511459258872937</v>
      </c>
      <c r="M137" s="26">
        <v>0.5252855929426601</v>
      </c>
      <c r="N137" s="26">
        <v>0.5847625045540219</v>
      </c>
      <c r="O137" s="26">
        <v>0.43370846935111984</v>
      </c>
      <c r="P137" s="26">
        <v>0.38268286253044836</v>
      </c>
      <c r="Q137" s="26">
        <v>0.3582441609732185</v>
      </c>
      <c r="R137" s="26">
        <v>0.356601815231144</v>
      </c>
      <c r="S137" s="26">
        <v>0.321417673549069</v>
      </c>
      <c r="T137" s="26">
        <v>0.1368276452182244</v>
      </c>
      <c r="U137" s="26">
        <v>0.13099933815314038</v>
      </c>
      <c r="V137" s="26">
        <v>0.1468258656996351</v>
      </c>
      <c r="W137" s="26">
        <v>0.127671339906</v>
      </c>
      <c r="X137" s="26">
        <v>0.9464479164999999</v>
      </c>
      <c r="Y137" s="26">
        <v>0.007373056176</v>
      </c>
      <c r="Z137" s="26">
        <v>0</v>
      </c>
      <c r="AA137" s="26">
        <v>0</v>
      </c>
      <c r="AB137" s="26">
        <v>1.2106274518059998</v>
      </c>
      <c r="AC137" s="27">
        <v>23.060773551053998</v>
      </c>
    </row>
    <row r="138" spans="1:29" ht="12.75" customHeight="1">
      <c r="A138" s="114"/>
      <c r="B138" s="112"/>
      <c r="C138" s="123"/>
      <c r="D138" s="18" t="s">
        <v>31</v>
      </c>
      <c r="E138" s="28">
        <v>11.64299231240186</v>
      </c>
      <c r="F138" s="28">
        <v>29.681916093382437</v>
      </c>
      <c r="G138" s="28">
        <v>340.09950488965677</v>
      </c>
      <c r="H138" s="28">
        <v>1238.8082587267643</v>
      </c>
      <c r="I138" s="28">
        <v>1276.918752237694</v>
      </c>
      <c r="J138" s="28">
        <v>183.73063192699635</v>
      </c>
      <c r="K138" s="28">
        <v>184.8605878496411</v>
      </c>
      <c r="L138" s="28">
        <v>190.22558282272604</v>
      </c>
      <c r="M138" s="28">
        <v>188.2357742979284</v>
      </c>
      <c r="N138" s="28">
        <v>209.38276121326174</v>
      </c>
      <c r="O138" s="28">
        <v>266.1976279749691</v>
      </c>
      <c r="P138" s="28">
        <v>245.80520598376594</v>
      </c>
      <c r="Q138" s="28">
        <v>236.32096841720673</v>
      </c>
      <c r="R138" s="28">
        <v>223.90224534976707</v>
      </c>
      <c r="S138" s="28">
        <v>214.5737197208017</v>
      </c>
      <c r="T138" s="28">
        <v>241.0528264330404</v>
      </c>
      <c r="U138" s="28">
        <v>235.08474766539695</v>
      </c>
      <c r="V138" s="28">
        <v>251.27424574552072</v>
      </c>
      <c r="W138" s="28">
        <v>172.944415220805</v>
      </c>
      <c r="X138" s="28">
        <v>225.9715360168438</v>
      </c>
      <c r="Y138" s="28">
        <v>167.4300604035625</v>
      </c>
      <c r="Z138" s="28">
        <v>252.68149371106028</v>
      </c>
      <c r="AA138" s="28">
        <v>136.6670502519531</v>
      </c>
      <c r="AB138" s="28">
        <v>545.5264308736494</v>
      </c>
      <c r="AC138" s="29">
        <v>7269.019336138794</v>
      </c>
    </row>
    <row r="139" spans="1:29" ht="12.75" customHeight="1">
      <c r="A139" s="114"/>
      <c r="B139" s="113"/>
      <c r="C139" s="123" t="s">
        <v>28</v>
      </c>
      <c r="D139" s="123"/>
      <c r="E139" s="28">
        <v>648.4761355376509</v>
      </c>
      <c r="F139" s="28">
        <v>335.28953041923467</v>
      </c>
      <c r="G139" s="28">
        <v>1451.5014764194586</v>
      </c>
      <c r="H139" s="28">
        <v>4321.70704193399</v>
      </c>
      <c r="I139" s="28">
        <v>4937.461711607756</v>
      </c>
      <c r="J139" s="28">
        <v>569.41648552257</v>
      </c>
      <c r="K139" s="28">
        <v>528.0767217002732</v>
      </c>
      <c r="L139" s="28">
        <v>554.2516332101317</v>
      </c>
      <c r="M139" s="28">
        <v>599.8833864737724</v>
      </c>
      <c r="N139" s="28">
        <v>601.879688031971</v>
      </c>
      <c r="O139" s="28">
        <v>731.3733433735733</v>
      </c>
      <c r="P139" s="28">
        <v>702.5951519356413</v>
      </c>
      <c r="Q139" s="28">
        <v>614.8020294871138</v>
      </c>
      <c r="R139" s="28">
        <v>612.0652424647445</v>
      </c>
      <c r="S139" s="28">
        <v>609.2155851287919</v>
      </c>
      <c r="T139" s="28">
        <v>644.3516786344891</v>
      </c>
      <c r="U139" s="28">
        <v>610.4340672360755</v>
      </c>
      <c r="V139" s="28">
        <v>647.4477500115839</v>
      </c>
      <c r="W139" s="28">
        <v>568.9824469416725</v>
      </c>
      <c r="X139" s="28">
        <v>608.8283900177794</v>
      </c>
      <c r="Y139" s="28">
        <v>555.5273808938929</v>
      </c>
      <c r="Z139" s="28">
        <v>551.2827641642778</v>
      </c>
      <c r="AA139" s="28">
        <v>318.2040607387513</v>
      </c>
      <c r="AB139" s="28">
        <v>1154.2382486818087</v>
      </c>
      <c r="AC139" s="29">
        <v>23477.291950567003</v>
      </c>
    </row>
    <row r="140" spans="1:29" ht="12.75" customHeight="1">
      <c r="A140" s="114"/>
      <c r="B140" s="111" t="s">
        <v>97</v>
      </c>
      <c r="C140" s="123" t="s">
        <v>29</v>
      </c>
      <c r="D140" s="35" t="s">
        <v>58</v>
      </c>
      <c r="E140" s="36">
        <v>587.4953399041406</v>
      </c>
      <c r="F140" s="36">
        <v>652.029396400968</v>
      </c>
      <c r="G140" s="36">
        <v>1669.394194574373</v>
      </c>
      <c r="H140" s="36">
        <v>2994.765802228733</v>
      </c>
      <c r="I140" s="36">
        <v>3224.8297142291294</v>
      </c>
      <c r="J140" s="36">
        <v>289.39211938893305</v>
      </c>
      <c r="K140" s="36">
        <v>274.059664068252</v>
      </c>
      <c r="L140" s="36">
        <v>292.9512741018448</v>
      </c>
      <c r="M140" s="36">
        <v>360.5059626112282</v>
      </c>
      <c r="N140" s="36">
        <v>366.29141090916454</v>
      </c>
      <c r="O140" s="36">
        <v>430.3523720294651</v>
      </c>
      <c r="P140" s="36">
        <v>447.5823920101447</v>
      </c>
      <c r="Q140" s="36">
        <v>374.7618572477439</v>
      </c>
      <c r="R140" s="36">
        <v>376.85283663770764</v>
      </c>
      <c r="S140" s="36">
        <v>415.13391407612886</v>
      </c>
      <c r="T140" s="36">
        <v>448.8994959904061</v>
      </c>
      <c r="U140" s="36">
        <v>432.97230997272385</v>
      </c>
      <c r="V140" s="36">
        <v>472.2536126071315</v>
      </c>
      <c r="W140" s="36">
        <v>440.92579890692963</v>
      </c>
      <c r="X140" s="36">
        <v>442.0368433135992</v>
      </c>
      <c r="Y140" s="36">
        <v>409.2419202292931</v>
      </c>
      <c r="Z140" s="36">
        <v>330.61617355272983</v>
      </c>
      <c r="AA140" s="36">
        <v>203.63087159562286</v>
      </c>
      <c r="AB140" s="36">
        <v>914.6651173276588</v>
      </c>
      <c r="AC140" s="37">
        <v>16851.64039391405</v>
      </c>
    </row>
    <row r="141" spans="1:29" ht="12.75" customHeight="1">
      <c r="A141" s="114"/>
      <c r="B141" s="112"/>
      <c r="C141" s="123"/>
      <c r="D141" s="38" t="s">
        <v>79</v>
      </c>
      <c r="E141" s="39">
        <v>22.060362448447414</v>
      </c>
      <c r="F141" s="39">
        <v>38.78875420602821</v>
      </c>
      <c r="G141" s="39">
        <v>117.29536750367056</v>
      </c>
      <c r="H141" s="39">
        <v>306.5544492658016</v>
      </c>
      <c r="I141" s="39">
        <v>489.8405286623283</v>
      </c>
      <c r="J141" s="39">
        <v>63.259092805642425</v>
      </c>
      <c r="K141" s="39">
        <v>63.313411767181826</v>
      </c>
      <c r="L141" s="39">
        <v>60.739268807833014</v>
      </c>
      <c r="M141" s="39">
        <v>44.56178916870673</v>
      </c>
      <c r="N141" s="39">
        <v>29.313916026193503</v>
      </c>
      <c r="O141" s="39">
        <v>52.67621959316812</v>
      </c>
      <c r="P141" s="39">
        <v>55.03571123163208</v>
      </c>
      <c r="Q141" s="39">
        <v>48.81348218786785</v>
      </c>
      <c r="R141" s="39">
        <v>44.021375089565744</v>
      </c>
      <c r="S141" s="39">
        <v>43.32535506677388</v>
      </c>
      <c r="T141" s="39">
        <v>46.84651560200898</v>
      </c>
      <c r="U141" s="39">
        <v>53.772728704352176</v>
      </c>
      <c r="V141" s="39">
        <v>54.81573331317544</v>
      </c>
      <c r="W141" s="39">
        <v>53.38658363557227</v>
      </c>
      <c r="X141" s="39">
        <v>48.266202051385385</v>
      </c>
      <c r="Y141" s="39">
        <v>47.41037118129737</v>
      </c>
      <c r="Z141" s="39">
        <v>44.02094144019708</v>
      </c>
      <c r="AA141" s="39">
        <v>24.34246383604127</v>
      </c>
      <c r="AB141" s="39">
        <v>700.3126859467742</v>
      </c>
      <c r="AC141" s="40">
        <v>2552.773309541645</v>
      </c>
    </row>
    <row r="142" spans="1:29" ht="12.75" customHeight="1">
      <c r="A142" s="114"/>
      <c r="B142" s="112"/>
      <c r="C142" s="123"/>
      <c r="D142" s="22" t="s">
        <v>30</v>
      </c>
      <c r="E142" s="26">
        <v>4.574480928441</v>
      </c>
      <c r="F142" s="26">
        <v>3.5624569719520003</v>
      </c>
      <c r="G142" s="26">
        <v>8.375915625601</v>
      </c>
      <c r="H142" s="26">
        <v>8.920374070337001</v>
      </c>
      <c r="I142" s="26">
        <v>5.504998160554001</v>
      </c>
      <c r="J142" s="26">
        <v>0.548321721300302</v>
      </c>
      <c r="K142" s="26">
        <v>0.5156695227613138</v>
      </c>
      <c r="L142" s="26">
        <v>0.5381627739808993</v>
      </c>
      <c r="M142" s="26">
        <v>0.6096210297574023</v>
      </c>
      <c r="N142" s="26">
        <v>0.5892271955090831</v>
      </c>
      <c r="O142" s="26">
        <v>0.6509978276709721</v>
      </c>
      <c r="P142" s="26">
        <v>0.6839859048835777</v>
      </c>
      <c r="Q142" s="26">
        <v>0.5764315419737214</v>
      </c>
      <c r="R142" s="26">
        <v>0.5755745425609845</v>
      </c>
      <c r="S142" s="26">
        <v>0.6356171077917439</v>
      </c>
      <c r="T142" s="26">
        <v>1.1404858729035037</v>
      </c>
      <c r="U142" s="26">
        <v>1.1148375809519042</v>
      </c>
      <c r="V142" s="26">
        <v>1.2176187939435916</v>
      </c>
      <c r="W142" s="26">
        <v>0.5523758214019999</v>
      </c>
      <c r="X142" s="26">
        <v>0.376041045864</v>
      </c>
      <c r="Y142" s="26">
        <v>0.524724469401</v>
      </c>
      <c r="Z142" s="26">
        <v>0.455873246972</v>
      </c>
      <c r="AA142" s="26">
        <v>0</v>
      </c>
      <c r="AB142" s="26">
        <v>8.307028648022001</v>
      </c>
      <c r="AC142" s="27">
        <v>50.550820404534996</v>
      </c>
    </row>
    <row r="143" spans="1:29" ht="12.75" customHeight="1">
      <c r="A143" s="114"/>
      <c r="B143" s="112"/>
      <c r="C143" s="123"/>
      <c r="D143" s="18" t="s">
        <v>31</v>
      </c>
      <c r="E143" s="28">
        <v>614.130183281029</v>
      </c>
      <c r="F143" s="28">
        <v>694.3806075789483</v>
      </c>
      <c r="G143" s="28">
        <v>1795.0654777036443</v>
      </c>
      <c r="H143" s="28">
        <v>3310.240625564871</v>
      </c>
      <c r="I143" s="28">
        <v>3720.175241052011</v>
      </c>
      <c r="J143" s="28">
        <v>353.19953391587575</v>
      </c>
      <c r="K143" s="28">
        <v>337.88874535819514</v>
      </c>
      <c r="L143" s="28">
        <v>354.2287056836587</v>
      </c>
      <c r="M143" s="28">
        <v>405.67737280969226</v>
      </c>
      <c r="N143" s="28">
        <v>396.1945541308672</v>
      </c>
      <c r="O143" s="28">
        <v>483.6795894503042</v>
      </c>
      <c r="P143" s="28">
        <v>503.30208914666036</v>
      </c>
      <c r="Q143" s="28">
        <v>424.1517709775855</v>
      </c>
      <c r="R143" s="28">
        <v>421.44978626983436</v>
      </c>
      <c r="S143" s="28">
        <v>459.09488625069446</v>
      </c>
      <c r="T143" s="28">
        <v>496.88649746531854</v>
      </c>
      <c r="U143" s="28">
        <v>487.85987625802795</v>
      </c>
      <c r="V143" s="28">
        <v>528.2869647142506</v>
      </c>
      <c r="W143" s="28">
        <v>494.8647583639039</v>
      </c>
      <c r="X143" s="28">
        <v>490.6790864108486</v>
      </c>
      <c r="Y143" s="28">
        <v>457.17701587999153</v>
      </c>
      <c r="Z143" s="28">
        <v>375.0929882398989</v>
      </c>
      <c r="AA143" s="28">
        <v>227.9733354316641</v>
      </c>
      <c r="AB143" s="28">
        <v>1623.284831922455</v>
      </c>
      <c r="AC143" s="29">
        <v>19454.964523860224</v>
      </c>
    </row>
    <row r="144" spans="1:29" ht="12.75" customHeight="1">
      <c r="A144" s="114"/>
      <c r="B144" s="112"/>
      <c r="C144" s="123" t="s">
        <v>80</v>
      </c>
      <c r="D144" s="35" t="s">
        <v>58</v>
      </c>
      <c r="E144" s="36">
        <v>37.04528134701872</v>
      </c>
      <c r="F144" s="36">
        <v>51.4939076088257</v>
      </c>
      <c r="G144" s="36">
        <v>168.1516814671807</v>
      </c>
      <c r="H144" s="36">
        <v>337.2693532755725</v>
      </c>
      <c r="I144" s="36">
        <v>535.628186170495</v>
      </c>
      <c r="J144" s="36">
        <v>72.19741383748159</v>
      </c>
      <c r="K144" s="36">
        <v>60.19253406685282</v>
      </c>
      <c r="L144" s="36">
        <v>54.322845766578055</v>
      </c>
      <c r="M144" s="36">
        <v>57.78507827306531</v>
      </c>
      <c r="N144" s="36">
        <v>55.47799986771359</v>
      </c>
      <c r="O144" s="36">
        <v>87.12547717125126</v>
      </c>
      <c r="P144" s="36">
        <v>91.30026732869896</v>
      </c>
      <c r="Q144" s="36">
        <v>75.95083443825366</v>
      </c>
      <c r="R144" s="36">
        <v>73.69402640465447</v>
      </c>
      <c r="S144" s="36">
        <v>74.52996544663502</v>
      </c>
      <c r="T144" s="36">
        <v>87.431225327684</v>
      </c>
      <c r="U144" s="36">
        <v>72.37398233525573</v>
      </c>
      <c r="V144" s="36">
        <v>64.89326145145692</v>
      </c>
      <c r="W144" s="36">
        <v>75.349949437089</v>
      </c>
      <c r="X144" s="36">
        <v>70.51672302667761</v>
      </c>
      <c r="Y144" s="36">
        <v>79.2968355219513</v>
      </c>
      <c r="Z144" s="36">
        <v>59.23919198728484</v>
      </c>
      <c r="AA144" s="36">
        <v>30.246332210875767</v>
      </c>
      <c r="AB144" s="36">
        <v>116.16475935644391</v>
      </c>
      <c r="AC144" s="37">
        <v>2487.6771131249966</v>
      </c>
    </row>
    <row r="145" spans="1:29" ht="12.75" customHeight="1">
      <c r="A145" s="114"/>
      <c r="B145" s="112"/>
      <c r="C145" s="123"/>
      <c r="D145" s="38" t="s">
        <v>79</v>
      </c>
      <c r="E145" s="39">
        <v>19.10569608020909</v>
      </c>
      <c r="F145" s="39">
        <v>119.40885086853541</v>
      </c>
      <c r="G145" s="39">
        <v>1125.5838477550099</v>
      </c>
      <c r="H145" s="39">
        <v>3517.2836889770583</v>
      </c>
      <c r="I145" s="39">
        <v>4566.380513102523</v>
      </c>
      <c r="J145" s="39">
        <v>593.762739698931</v>
      </c>
      <c r="K145" s="39">
        <v>500.97890705759374</v>
      </c>
      <c r="L145" s="39">
        <v>457.4481462890613</v>
      </c>
      <c r="M145" s="39">
        <v>473.9355409881726</v>
      </c>
      <c r="N145" s="39">
        <v>526.897898348664</v>
      </c>
      <c r="O145" s="39">
        <v>779.3634381838323</v>
      </c>
      <c r="P145" s="39">
        <v>773.4749821870241</v>
      </c>
      <c r="Q145" s="39">
        <v>756.0343539742723</v>
      </c>
      <c r="R145" s="39">
        <v>729.6862436827906</v>
      </c>
      <c r="S145" s="39">
        <v>821.053374090889</v>
      </c>
      <c r="T145" s="39">
        <v>768.2287112156297</v>
      </c>
      <c r="U145" s="39">
        <v>797.1459910675094</v>
      </c>
      <c r="V145" s="39">
        <v>856.4969108220885</v>
      </c>
      <c r="W145" s="39">
        <v>825.7726227926515</v>
      </c>
      <c r="X145" s="39">
        <v>877.6941274372764</v>
      </c>
      <c r="Y145" s="39">
        <v>656.5123484967673</v>
      </c>
      <c r="Z145" s="39">
        <v>668.2129054802388</v>
      </c>
      <c r="AA145" s="39">
        <v>319.6496409364313</v>
      </c>
      <c r="AB145" s="39">
        <v>2603.204240730042</v>
      </c>
      <c r="AC145" s="40">
        <v>24133.3157202632</v>
      </c>
    </row>
    <row r="146" spans="1:29" ht="12.75" customHeight="1">
      <c r="A146" s="114"/>
      <c r="B146" s="112"/>
      <c r="C146" s="123"/>
      <c r="D146" s="22" t="s">
        <v>30</v>
      </c>
      <c r="E146" s="26">
        <v>2.354845873177</v>
      </c>
      <c r="F146" s="26">
        <v>5.261191898910001</v>
      </c>
      <c r="G146" s="26">
        <v>14.753200808352995</v>
      </c>
      <c r="H146" s="26">
        <v>39.603696872739</v>
      </c>
      <c r="I146" s="26">
        <v>65.41583507469699</v>
      </c>
      <c r="J146" s="26">
        <v>5.357589022199008</v>
      </c>
      <c r="K146" s="26">
        <v>4.584887641745281</v>
      </c>
      <c r="L146" s="26">
        <v>4.1649670422875085</v>
      </c>
      <c r="M146" s="26">
        <v>4.341891436943596</v>
      </c>
      <c r="N146" s="26">
        <v>4.839100570201613</v>
      </c>
      <c r="O146" s="26">
        <v>4.135929346850155</v>
      </c>
      <c r="P146" s="26">
        <v>4.073962294509471</v>
      </c>
      <c r="Q146" s="26">
        <v>3.86152327312181</v>
      </c>
      <c r="R146" s="26">
        <v>3.7379410181262145</v>
      </c>
      <c r="S146" s="26">
        <v>4.153453295260355</v>
      </c>
      <c r="T146" s="26">
        <v>3.0757133369905594</v>
      </c>
      <c r="U146" s="26">
        <v>3.1348239595979233</v>
      </c>
      <c r="V146" s="26">
        <v>3.186205030146515</v>
      </c>
      <c r="W146" s="26">
        <v>2.059554364192</v>
      </c>
      <c r="X146" s="26">
        <v>2.0952832290140004</v>
      </c>
      <c r="Y146" s="26">
        <v>1.7821216721889999</v>
      </c>
      <c r="Z146" s="26">
        <v>0.601479156042</v>
      </c>
      <c r="AA146" s="26">
        <v>0.43927152041299994</v>
      </c>
      <c r="AB146" s="26">
        <v>12.506418450583999</v>
      </c>
      <c r="AC146" s="27">
        <v>199.52088618829004</v>
      </c>
    </row>
    <row r="147" spans="1:29" ht="12.75" customHeight="1">
      <c r="A147" s="114"/>
      <c r="B147" s="112"/>
      <c r="C147" s="123"/>
      <c r="D147" s="18" t="s">
        <v>31</v>
      </c>
      <c r="E147" s="28">
        <v>58.50582330040482</v>
      </c>
      <c r="F147" s="28">
        <v>176.16395037627112</v>
      </c>
      <c r="G147" s="28">
        <v>1308.4887300305436</v>
      </c>
      <c r="H147" s="28">
        <v>3894.1567391253693</v>
      </c>
      <c r="I147" s="28">
        <v>5167.424534347714</v>
      </c>
      <c r="J147" s="28">
        <v>671.3177425586116</v>
      </c>
      <c r="K147" s="28">
        <v>565.7563287661918</v>
      </c>
      <c r="L147" s="28">
        <v>515.9359590979269</v>
      </c>
      <c r="M147" s="28">
        <v>536.0625106981815</v>
      </c>
      <c r="N147" s="28">
        <v>587.2149987865791</v>
      </c>
      <c r="O147" s="28">
        <v>870.6248447019336</v>
      </c>
      <c r="P147" s="28">
        <v>868.8492118102325</v>
      </c>
      <c r="Q147" s="28">
        <v>835.8467116856478</v>
      </c>
      <c r="R147" s="28">
        <v>807.1182111055714</v>
      </c>
      <c r="S147" s="28">
        <v>899.7367928327842</v>
      </c>
      <c r="T147" s="28">
        <v>858.7356498803043</v>
      </c>
      <c r="U147" s="28">
        <v>872.654797362363</v>
      </c>
      <c r="V147" s="28">
        <v>924.5763773036917</v>
      </c>
      <c r="W147" s="28">
        <v>903.1821265939325</v>
      </c>
      <c r="X147" s="28">
        <v>950.306133692968</v>
      </c>
      <c r="Y147" s="28">
        <v>737.5913056909076</v>
      </c>
      <c r="Z147" s="28">
        <v>728.0535766235656</v>
      </c>
      <c r="AA147" s="28">
        <v>350.3352446677201</v>
      </c>
      <c r="AB147" s="28">
        <v>2731.87541853707</v>
      </c>
      <c r="AC147" s="29">
        <v>26820.51371957649</v>
      </c>
    </row>
    <row r="148" spans="1:29" ht="12.75" customHeight="1">
      <c r="A148" s="114"/>
      <c r="B148" s="113"/>
      <c r="C148" s="123" t="s">
        <v>28</v>
      </c>
      <c r="D148" s="123"/>
      <c r="E148" s="28">
        <v>672.6360065814339</v>
      </c>
      <c r="F148" s="28">
        <v>870.5445579552194</v>
      </c>
      <c r="G148" s="28">
        <v>3103.554207734188</v>
      </c>
      <c r="H148" s="28">
        <v>7204.397364690241</v>
      </c>
      <c r="I148" s="28">
        <v>8887.599775399727</v>
      </c>
      <c r="J148" s="28">
        <v>1024.5172764744875</v>
      </c>
      <c r="K148" s="28">
        <v>903.645074124387</v>
      </c>
      <c r="L148" s="28">
        <v>870.1646647815855</v>
      </c>
      <c r="M148" s="28">
        <v>941.7398835078739</v>
      </c>
      <c r="N148" s="28">
        <v>983.4095529174464</v>
      </c>
      <c r="O148" s="28">
        <v>1354.304434152238</v>
      </c>
      <c r="P148" s="28">
        <v>1372.151300956893</v>
      </c>
      <c r="Q148" s="28">
        <v>1259.9984826632333</v>
      </c>
      <c r="R148" s="28">
        <v>1228.5679973754059</v>
      </c>
      <c r="S148" s="28">
        <v>1358.8316790834785</v>
      </c>
      <c r="T148" s="28">
        <v>1355.622147345623</v>
      </c>
      <c r="U148" s="28">
        <v>1360.5146736203908</v>
      </c>
      <c r="V148" s="28">
        <v>1452.8633420179424</v>
      </c>
      <c r="W148" s="28">
        <v>1398.0468849578365</v>
      </c>
      <c r="X148" s="28">
        <v>1440.9852201038168</v>
      </c>
      <c r="Y148" s="28">
        <v>1194.7683215708992</v>
      </c>
      <c r="Z148" s="28">
        <v>1103.1465648634646</v>
      </c>
      <c r="AA148" s="28">
        <v>578.3085800993841</v>
      </c>
      <c r="AB148" s="28">
        <v>4355.160250459525</v>
      </c>
      <c r="AC148" s="29">
        <v>46275.478243436715</v>
      </c>
    </row>
    <row r="149" spans="1:29" ht="12.75" customHeight="1">
      <c r="A149" s="114"/>
      <c r="B149" s="111" t="s">
        <v>98</v>
      </c>
      <c r="C149" s="123" t="s">
        <v>29</v>
      </c>
      <c r="D149" s="35" t="s">
        <v>58</v>
      </c>
      <c r="E149" s="36">
        <v>458.2092412472186</v>
      </c>
      <c r="F149" s="36">
        <v>386.1831580477166</v>
      </c>
      <c r="G149" s="36">
        <v>1427.7980604105906</v>
      </c>
      <c r="H149" s="36">
        <v>3284.026081767511</v>
      </c>
      <c r="I149" s="36">
        <v>3405.669384291204</v>
      </c>
      <c r="J149" s="36">
        <v>316.80307622031927</v>
      </c>
      <c r="K149" s="36">
        <v>319.31769788763745</v>
      </c>
      <c r="L149" s="36">
        <v>335.1444576210861</v>
      </c>
      <c r="M149" s="36">
        <v>388.5938688277386</v>
      </c>
      <c r="N149" s="36">
        <v>371.366648412928</v>
      </c>
      <c r="O149" s="36">
        <v>455.3085920225794</v>
      </c>
      <c r="P149" s="36">
        <v>470.8665291640334</v>
      </c>
      <c r="Q149" s="36">
        <v>386.9590158282695</v>
      </c>
      <c r="R149" s="36">
        <v>386.44691394880283</v>
      </c>
      <c r="S149" s="36">
        <v>416.28681745854067</v>
      </c>
      <c r="T149" s="36">
        <v>469.4554161727366</v>
      </c>
      <c r="U149" s="36">
        <v>425.57198492097325</v>
      </c>
      <c r="V149" s="36">
        <v>457.0512610646203</v>
      </c>
      <c r="W149" s="36">
        <v>448.20473849248265</v>
      </c>
      <c r="X149" s="36">
        <v>431.3243830864611</v>
      </c>
      <c r="Y149" s="36">
        <v>420.33647005826066</v>
      </c>
      <c r="Z149" s="36">
        <v>319.3643219261071</v>
      </c>
      <c r="AA149" s="36">
        <v>192.83835069990312</v>
      </c>
      <c r="AB149" s="36">
        <v>439.45342075038684</v>
      </c>
      <c r="AC149" s="37">
        <v>16412.579890328114</v>
      </c>
    </row>
    <row r="150" spans="1:29" ht="12.75" customHeight="1">
      <c r="A150" s="114"/>
      <c r="B150" s="112"/>
      <c r="C150" s="123"/>
      <c r="D150" s="38" t="s">
        <v>79</v>
      </c>
      <c r="E150" s="39">
        <v>8.54321000506349</v>
      </c>
      <c r="F150" s="39">
        <v>16.047377851664248</v>
      </c>
      <c r="G150" s="39">
        <v>53.876600805892075</v>
      </c>
      <c r="H150" s="39">
        <v>163.930363384224</v>
      </c>
      <c r="I150" s="39">
        <v>330.67771506576145</v>
      </c>
      <c r="J150" s="39">
        <v>44.36426864769277</v>
      </c>
      <c r="K150" s="39">
        <v>49.00602450584195</v>
      </c>
      <c r="L150" s="39">
        <v>45.28979327820235</v>
      </c>
      <c r="M150" s="39">
        <v>29.4800272252333</v>
      </c>
      <c r="N150" s="39">
        <v>19.769592466498388</v>
      </c>
      <c r="O150" s="39">
        <v>40.26483152447989</v>
      </c>
      <c r="P150" s="39">
        <v>41.33666982237984</v>
      </c>
      <c r="Q150" s="39">
        <v>35.962976364176264</v>
      </c>
      <c r="R150" s="39">
        <v>33.60905003534842</v>
      </c>
      <c r="S150" s="39">
        <v>32.05037619872941</v>
      </c>
      <c r="T150" s="39">
        <v>30.569717898175995</v>
      </c>
      <c r="U150" s="39">
        <v>35.78992892364318</v>
      </c>
      <c r="V150" s="39">
        <v>36.01810742040742</v>
      </c>
      <c r="W150" s="39">
        <v>36.94745423573206</v>
      </c>
      <c r="X150" s="39">
        <v>32.688981372536276</v>
      </c>
      <c r="Y150" s="39">
        <v>31.405758503257914</v>
      </c>
      <c r="Z150" s="39">
        <v>25.702922392449437</v>
      </c>
      <c r="AA150" s="39">
        <v>20.60225515712603</v>
      </c>
      <c r="AB150" s="39">
        <v>340.11754776852837</v>
      </c>
      <c r="AC150" s="40">
        <v>1534.0515508530445</v>
      </c>
    </row>
    <row r="151" spans="1:29" ht="12.75" customHeight="1">
      <c r="A151" s="114"/>
      <c r="B151" s="112"/>
      <c r="C151" s="123"/>
      <c r="D151" s="22" t="s">
        <v>30</v>
      </c>
      <c r="E151" s="26">
        <v>4.391648915712</v>
      </c>
      <c r="F151" s="26">
        <v>2.9826632983510004</v>
      </c>
      <c r="G151" s="26">
        <v>4.385312627566001</v>
      </c>
      <c r="H151" s="26">
        <v>9.540971980533001</v>
      </c>
      <c r="I151" s="26">
        <v>8.893217816185997</v>
      </c>
      <c r="J151" s="26">
        <v>0.8505236153540483</v>
      </c>
      <c r="K151" s="26">
        <v>0.8706431995874531</v>
      </c>
      <c r="L151" s="26">
        <v>0.8905253998052691</v>
      </c>
      <c r="M151" s="26">
        <v>0.950405349618517</v>
      </c>
      <c r="N151" s="26">
        <v>0.8760382500947126</v>
      </c>
      <c r="O151" s="26">
        <v>1.8265913020998847</v>
      </c>
      <c r="P151" s="26">
        <v>1.894461103800467</v>
      </c>
      <c r="Q151" s="26">
        <v>1.5602061243788963</v>
      </c>
      <c r="R151" s="26">
        <v>1.5518093913221793</v>
      </c>
      <c r="S151" s="26">
        <v>1.6699632435445757</v>
      </c>
      <c r="T151" s="26">
        <v>0.6147670774402055</v>
      </c>
      <c r="U151" s="26">
        <v>0.5641207076239861</v>
      </c>
      <c r="V151" s="26">
        <v>0.6051383977598083</v>
      </c>
      <c r="W151" s="26">
        <v>0.678870691743</v>
      </c>
      <c r="X151" s="26">
        <v>0.084501449602</v>
      </c>
      <c r="Y151" s="26">
        <v>0.91468266707</v>
      </c>
      <c r="Z151" s="26">
        <v>0.18783412920800002</v>
      </c>
      <c r="AA151" s="26">
        <v>0</v>
      </c>
      <c r="AB151" s="26">
        <v>2.6536969872830003</v>
      </c>
      <c r="AC151" s="27">
        <v>49.438593725683994</v>
      </c>
    </row>
    <row r="152" spans="1:29" ht="12.75" customHeight="1">
      <c r="A152" s="114"/>
      <c r="B152" s="112"/>
      <c r="C152" s="123"/>
      <c r="D152" s="18" t="s">
        <v>31</v>
      </c>
      <c r="E152" s="28">
        <v>471.144100167994</v>
      </c>
      <c r="F152" s="28">
        <v>405.2131991977318</v>
      </c>
      <c r="G152" s="28">
        <v>1486.0599738440487</v>
      </c>
      <c r="H152" s="28">
        <v>3457.4974171322683</v>
      </c>
      <c r="I152" s="28">
        <v>3745.2403171731517</v>
      </c>
      <c r="J152" s="28">
        <v>362.0178684833661</v>
      </c>
      <c r="K152" s="28">
        <v>369.1943655930669</v>
      </c>
      <c r="L152" s="28">
        <v>381.3247762990937</v>
      </c>
      <c r="M152" s="28">
        <v>419.0243014025904</v>
      </c>
      <c r="N152" s="28">
        <v>392.01227912952106</v>
      </c>
      <c r="O152" s="28">
        <v>497.4000148491591</v>
      </c>
      <c r="P152" s="28">
        <v>514.0976600902137</v>
      </c>
      <c r="Q152" s="28">
        <v>424.48219831682474</v>
      </c>
      <c r="R152" s="28">
        <v>421.60777337547347</v>
      </c>
      <c r="S152" s="28">
        <v>450.00715690081466</v>
      </c>
      <c r="T152" s="28">
        <v>500.63990114835275</v>
      </c>
      <c r="U152" s="28">
        <v>461.92603455224037</v>
      </c>
      <c r="V152" s="28">
        <v>493.67450688278757</v>
      </c>
      <c r="W152" s="28">
        <v>485.83106341995773</v>
      </c>
      <c r="X152" s="28">
        <v>464.0978659085994</v>
      </c>
      <c r="Y152" s="28">
        <v>452.65691122858857</v>
      </c>
      <c r="Z152" s="28">
        <v>345.2550784477645</v>
      </c>
      <c r="AA152" s="28">
        <v>213.44060585702914</v>
      </c>
      <c r="AB152" s="28">
        <v>782.2246655061982</v>
      </c>
      <c r="AC152" s="29">
        <v>17996.070034906836</v>
      </c>
    </row>
    <row r="153" spans="1:29" ht="12.75" customHeight="1">
      <c r="A153" s="114"/>
      <c r="B153" s="112"/>
      <c r="C153" s="123" t="s">
        <v>80</v>
      </c>
      <c r="D153" s="35" t="s">
        <v>58</v>
      </c>
      <c r="E153" s="36">
        <v>9.565158981843894</v>
      </c>
      <c r="F153" s="36">
        <v>19.392573859776764</v>
      </c>
      <c r="G153" s="36">
        <v>68.90309409547085</v>
      </c>
      <c r="H153" s="36">
        <v>173.48621406370677</v>
      </c>
      <c r="I153" s="36">
        <v>239.32704107153575</v>
      </c>
      <c r="J153" s="36">
        <v>31.147483201447873</v>
      </c>
      <c r="K153" s="36">
        <v>30.233846454589173</v>
      </c>
      <c r="L153" s="36">
        <v>31.08223188069079</v>
      </c>
      <c r="M153" s="36">
        <v>32.805387855500605</v>
      </c>
      <c r="N153" s="36">
        <v>28.653108210335816</v>
      </c>
      <c r="O153" s="36">
        <v>51.34509564513285</v>
      </c>
      <c r="P153" s="36">
        <v>48.22122739567863</v>
      </c>
      <c r="Q153" s="36">
        <v>39.919648157588426</v>
      </c>
      <c r="R153" s="36">
        <v>41.77996568398303</v>
      </c>
      <c r="S153" s="36">
        <v>41.02876048167806</v>
      </c>
      <c r="T153" s="36">
        <v>45.5172809220405</v>
      </c>
      <c r="U153" s="36">
        <v>39.6930852552965</v>
      </c>
      <c r="V153" s="36">
        <v>37.5127114920545</v>
      </c>
      <c r="W153" s="36">
        <v>41.778508601104605</v>
      </c>
      <c r="X153" s="36">
        <v>39.79820176285729</v>
      </c>
      <c r="Y153" s="36">
        <v>45.20142875768854</v>
      </c>
      <c r="Z153" s="36">
        <v>34.21476217309542</v>
      </c>
      <c r="AA153" s="36">
        <v>21.11913609549162</v>
      </c>
      <c r="AB153" s="36">
        <v>37.01346349704401</v>
      </c>
      <c r="AC153" s="37">
        <v>1228.7394155956324</v>
      </c>
    </row>
    <row r="154" spans="1:29" ht="12.75" customHeight="1">
      <c r="A154" s="114"/>
      <c r="B154" s="112"/>
      <c r="C154" s="123"/>
      <c r="D154" s="38" t="s">
        <v>79</v>
      </c>
      <c r="E154" s="39">
        <v>4.474670029775462</v>
      </c>
      <c r="F154" s="39">
        <v>28.241485695669073</v>
      </c>
      <c r="G154" s="39">
        <v>425.1213923978269</v>
      </c>
      <c r="H154" s="39">
        <v>1445.3923729973926</v>
      </c>
      <c r="I154" s="39">
        <v>2478.349978231447</v>
      </c>
      <c r="J154" s="39">
        <v>338.9501827625578</v>
      </c>
      <c r="K154" s="39">
        <v>323.0630376506237</v>
      </c>
      <c r="L154" s="39">
        <v>309.396915208379</v>
      </c>
      <c r="M154" s="39">
        <v>287.2711858352055</v>
      </c>
      <c r="N154" s="39">
        <v>296.81179657877425</v>
      </c>
      <c r="O154" s="39">
        <v>410.96986701853194</v>
      </c>
      <c r="P154" s="39">
        <v>416.60776727994636</v>
      </c>
      <c r="Q154" s="39">
        <v>412.0703924329218</v>
      </c>
      <c r="R154" s="39">
        <v>379.1795531052023</v>
      </c>
      <c r="S154" s="39">
        <v>429.65905090151017</v>
      </c>
      <c r="T154" s="39">
        <v>420.69837028148083</v>
      </c>
      <c r="U154" s="39">
        <v>420.1030628565039</v>
      </c>
      <c r="V154" s="39">
        <v>438.13846531190126</v>
      </c>
      <c r="W154" s="39">
        <v>364.805564161062</v>
      </c>
      <c r="X154" s="39">
        <v>379.126122423027</v>
      </c>
      <c r="Y154" s="39">
        <v>298.6086276142922</v>
      </c>
      <c r="Z154" s="39">
        <v>345.25691384632825</v>
      </c>
      <c r="AA154" s="39">
        <v>179.4411566157316</v>
      </c>
      <c r="AB154" s="39">
        <v>1007.1008944947394</v>
      </c>
      <c r="AC154" s="40">
        <v>11838.838825730832</v>
      </c>
    </row>
    <row r="155" spans="1:29" ht="12.75" customHeight="1">
      <c r="A155" s="114"/>
      <c r="B155" s="112"/>
      <c r="C155" s="123"/>
      <c r="D155" s="22" t="s">
        <v>30</v>
      </c>
      <c r="E155" s="26">
        <v>0.1738903689</v>
      </c>
      <c r="F155" s="26">
        <v>0.9170626714459998</v>
      </c>
      <c r="G155" s="26">
        <v>4.299521407265</v>
      </c>
      <c r="H155" s="26">
        <v>9.151863415343</v>
      </c>
      <c r="I155" s="26">
        <v>17.041654084237003</v>
      </c>
      <c r="J155" s="26">
        <v>1.2487914235181377</v>
      </c>
      <c r="K155" s="26">
        <v>1.1748711730165204</v>
      </c>
      <c r="L155" s="26">
        <v>1.1923947411769913</v>
      </c>
      <c r="M155" s="26">
        <v>1.1619830430495979</v>
      </c>
      <c r="N155" s="26">
        <v>1.1595258970847528</v>
      </c>
      <c r="O155" s="26">
        <v>1.291617451991244</v>
      </c>
      <c r="P155" s="26">
        <v>1.2893540961772114</v>
      </c>
      <c r="Q155" s="26">
        <v>1.2516652781079576</v>
      </c>
      <c r="R155" s="26">
        <v>1.1589786897581207</v>
      </c>
      <c r="S155" s="26">
        <v>1.320287844459466</v>
      </c>
      <c r="T155" s="26">
        <v>1.376579546198368</v>
      </c>
      <c r="U155" s="26">
        <v>1.3606377281132596</v>
      </c>
      <c r="V155" s="26">
        <v>1.3770997175953732</v>
      </c>
      <c r="W155" s="26">
        <v>0.06109160666400001</v>
      </c>
      <c r="X155" s="26">
        <v>0.726488397698</v>
      </c>
      <c r="Y155" s="26">
        <v>0.690430520145</v>
      </c>
      <c r="Z155" s="26">
        <v>0.10841444985000001</v>
      </c>
      <c r="AA155" s="26">
        <v>0.5475302190160001</v>
      </c>
      <c r="AB155" s="26">
        <v>3.712199880968001</v>
      </c>
      <c r="AC155" s="27">
        <v>53.793933651779</v>
      </c>
    </row>
    <row r="156" spans="1:29" ht="12.75" customHeight="1">
      <c r="A156" s="114"/>
      <c r="B156" s="112"/>
      <c r="C156" s="123"/>
      <c r="D156" s="18" t="s">
        <v>31</v>
      </c>
      <c r="E156" s="28">
        <v>14.213719380519356</v>
      </c>
      <c r="F156" s="28">
        <v>48.55112222689183</v>
      </c>
      <c r="G156" s="28">
        <v>498.3240079005628</v>
      </c>
      <c r="H156" s="28">
        <v>1628.0304504764424</v>
      </c>
      <c r="I156" s="28">
        <v>2734.71867338722</v>
      </c>
      <c r="J156" s="28">
        <v>371.3464573875238</v>
      </c>
      <c r="K156" s="28">
        <v>354.4717552782294</v>
      </c>
      <c r="L156" s="28">
        <v>341.67154183024684</v>
      </c>
      <c r="M156" s="28">
        <v>321.2385567337557</v>
      </c>
      <c r="N156" s="28">
        <v>326.6244306861948</v>
      </c>
      <c r="O156" s="28">
        <v>463.606580115656</v>
      </c>
      <c r="P156" s="28">
        <v>466.1183487718022</v>
      </c>
      <c r="Q156" s="28">
        <v>453.2417058686181</v>
      </c>
      <c r="R156" s="28">
        <v>422.1184974789434</v>
      </c>
      <c r="S156" s="28">
        <v>472.0080992276477</v>
      </c>
      <c r="T156" s="28">
        <v>467.5922307497197</v>
      </c>
      <c r="U156" s="28">
        <v>461.1567858399137</v>
      </c>
      <c r="V156" s="28">
        <v>477.02827652155116</v>
      </c>
      <c r="W156" s="28">
        <v>406.64516436883065</v>
      </c>
      <c r="X156" s="28">
        <v>419.6508125835823</v>
      </c>
      <c r="Y156" s="28">
        <v>344.5004868921257</v>
      </c>
      <c r="Z156" s="28">
        <v>379.58009046927367</v>
      </c>
      <c r="AA156" s="28">
        <v>201.1078229302392</v>
      </c>
      <c r="AB156" s="28">
        <v>1047.8265578727514</v>
      </c>
      <c r="AC156" s="29">
        <v>13121.372174978243</v>
      </c>
    </row>
    <row r="157" spans="1:29" ht="12.75" customHeight="1">
      <c r="A157" s="114"/>
      <c r="B157" s="113"/>
      <c r="C157" s="123" t="s">
        <v>28</v>
      </c>
      <c r="D157" s="123"/>
      <c r="E157" s="28">
        <v>485.35781954851336</v>
      </c>
      <c r="F157" s="28">
        <v>453.7643214246236</v>
      </c>
      <c r="G157" s="28">
        <v>1984.3839817446117</v>
      </c>
      <c r="H157" s="28">
        <v>5085.52786760871</v>
      </c>
      <c r="I157" s="28">
        <v>6479.958990560372</v>
      </c>
      <c r="J157" s="28">
        <v>733.36432587089</v>
      </c>
      <c r="K157" s="28">
        <v>723.6661208712964</v>
      </c>
      <c r="L157" s="28">
        <v>722.9963181293406</v>
      </c>
      <c r="M157" s="28">
        <v>740.2628581363462</v>
      </c>
      <c r="N157" s="28">
        <v>718.6367098157158</v>
      </c>
      <c r="O157" s="28">
        <v>961.0065949648151</v>
      </c>
      <c r="P157" s="28">
        <v>980.216008862016</v>
      </c>
      <c r="Q157" s="28">
        <v>877.7239041854428</v>
      </c>
      <c r="R157" s="28">
        <v>843.7262708544168</v>
      </c>
      <c r="S157" s="28">
        <v>922.0152561284624</v>
      </c>
      <c r="T157" s="28">
        <v>968.2321318980723</v>
      </c>
      <c r="U157" s="28">
        <v>923.0828203921542</v>
      </c>
      <c r="V157" s="28">
        <v>970.7027834043388</v>
      </c>
      <c r="W157" s="28">
        <v>892.4762277887885</v>
      </c>
      <c r="X157" s="28">
        <v>883.7486784921817</v>
      </c>
      <c r="Y157" s="28">
        <v>797.1573981207143</v>
      </c>
      <c r="Z157" s="28">
        <v>724.8351689170382</v>
      </c>
      <c r="AA157" s="28">
        <v>414.54842878726834</v>
      </c>
      <c r="AB157" s="28">
        <v>1830.0512233789495</v>
      </c>
      <c r="AC157" s="29">
        <v>31117.442209885074</v>
      </c>
    </row>
    <row r="158" spans="1:29" ht="12.75" customHeight="1">
      <c r="A158" s="114"/>
      <c r="B158" s="111" t="s">
        <v>99</v>
      </c>
      <c r="C158" s="123" t="s">
        <v>29</v>
      </c>
      <c r="D158" s="35" t="s">
        <v>58</v>
      </c>
      <c r="E158" s="36">
        <v>303.31967137332475</v>
      </c>
      <c r="F158" s="36">
        <v>130.3773824162299</v>
      </c>
      <c r="G158" s="36">
        <v>301.0177497214696</v>
      </c>
      <c r="H158" s="36">
        <v>601.7710058868662</v>
      </c>
      <c r="I158" s="36">
        <v>675.3805822989991</v>
      </c>
      <c r="J158" s="36">
        <v>75.54971891833792</v>
      </c>
      <c r="K158" s="36">
        <v>76.51854067746704</v>
      </c>
      <c r="L158" s="36">
        <v>74.01966496759192</v>
      </c>
      <c r="M158" s="36">
        <v>81.73570807505843</v>
      </c>
      <c r="N158" s="36">
        <v>77.97820015591705</v>
      </c>
      <c r="O158" s="36">
        <v>94.85934707468618</v>
      </c>
      <c r="P158" s="36">
        <v>90.57040434773663</v>
      </c>
      <c r="Q158" s="36">
        <v>73.6440440810106</v>
      </c>
      <c r="R158" s="36">
        <v>80.64242597743124</v>
      </c>
      <c r="S158" s="36">
        <v>76.87182706980374</v>
      </c>
      <c r="T158" s="36">
        <v>87.38321899325153</v>
      </c>
      <c r="U158" s="36">
        <v>76.46538911386216</v>
      </c>
      <c r="V158" s="36">
        <v>78.0299698896588</v>
      </c>
      <c r="W158" s="36">
        <v>70.61816735828522</v>
      </c>
      <c r="X158" s="36">
        <v>62.177565212151244</v>
      </c>
      <c r="Y158" s="36">
        <v>69.78544168819244</v>
      </c>
      <c r="Z158" s="36">
        <v>58.443700676077206</v>
      </c>
      <c r="AA158" s="36">
        <v>32.04157438937867</v>
      </c>
      <c r="AB158" s="36">
        <v>26.63361545180897</v>
      </c>
      <c r="AC158" s="37">
        <v>3375.8349158145966</v>
      </c>
    </row>
    <row r="159" spans="1:29" ht="12.75" customHeight="1">
      <c r="A159" s="114"/>
      <c r="B159" s="112"/>
      <c r="C159" s="123"/>
      <c r="D159" s="38" t="s">
        <v>79</v>
      </c>
      <c r="E159" s="39">
        <v>0.2483449951167732</v>
      </c>
      <c r="F159" s="39">
        <v>0.5385101155832388</v>
      </c>
      <c r="G159" s="39">
        <v>2.079775819278989</v>
      </c>
      <c r="H159" s="39">
        <v>5.622829846188806</v>
      </c>
      <c r="I159" s="39">
        <v>10.911503368725494</v>
      </c>
      <c r="J159" s="39">
        <v>2.199215669239057</v>
      </c>
      <c r="K159" s="39">
        <v>2.1196566692595176</v>
      </c>
      <c r="L159" s="39">
        <v>2.2900330679583667</v>
      </c>
      <c r="M159" s="39">
        <v>1.9192564401005907</v>
      </c>
      <c r="N159" s="39">
        <v>1.844829694363845</v>
      </c>
      <c r="O159" s="39">
        <v>2.70662864018538</v>
      </c>
      <c r="P159" s="39">
        <v>3.0269397546385277</v>
      </c>
      <c r="Q159" s="39">
        <v>2.329711415008506</v>
      </c>
      <c r="R159" s="39">
        <v>1.6316753743280563</v>
      </c>
      <c r="S159" s="39">
        <v>1.385024809376873</v>
      </c>
      <c r="T159" s="39">
        <v>3.7310930365685278</v>
      </c>
      <c r="U159" s="39">
        <v>2.4735427283238516</v>
      </c>
      <c r="V159" s="39">
        <v>1.5375738952825422</v>
      </c>
      <c r="W159" s="39">
        <v>2.8936794131262604</v>
      </c>
      <c r="X159" s="39">
        <v>1.6915559705738763</v>
      </c>
      <c r="Y159" s="39">
        <v>2.292057140550819</v>
      </c>
      <c r="Z159" s="39">
        <v>1.4712444057163996</v>
      </c>
      <c r="AA159" s="39">
        <v>0.6220805372801154</v>
      </c>
      <c r="AB159" s="39">
        <v>3.7193863360153374</v>
      </c>
      <c r="AC159" s="40">
        <v>61.286149142789746</v>
      </c>
    </row>
    <row r="160" spans="1:29" ht="12.75" customHeight="1">
      <c r="A160" s="114"/>
      <c r="B160" s="112"/>
      <c r="C160" s="123"/>
      <c r="D160" s="22" t="s">
        <v>30</v>
      </c>
      <c r="E160" s="26">
        <v>0.243407976462</v>
      </c>
      <c r="F160" s="26">
        <v>0.504140157182</v>
      </c>
      <c r="G160" s="26">
        <v>0.8489577850219999</v>
      </c>
      <c r="H160" s="26">
        <v>1.3721479803619998</v>
      </c>
      <c r="I160" s="26">
        <v>1.7743655705849997</v>
      </c>
      <c r="J160" s="26">
        <v>0.0771940819355704</v>
      </c>
      <c r="K160" s="26">
        <v>0.0778688342742561</v>
      </c>
      <c r="L160" s="26">
        <v>0.07542809499582084</v>
      </c>
      <c r="M160" s="26">
        <v>0.0808089343923655</v>
      </c>
      <c r="N160" s="26">
        <v>0.07718096529798714</v>
      </c>
      <c r="O160" s="26">
        <v>0.09927019606151816</v>
      </c>
      <c r="P160" s="26">
        <v>0.09568928667805414</v>
      </c>
      <c r="Q160" s="26">
        <v>0.07765594219632385</v>
      </c>
      <c r="R160" s="26">
        <v>0.08354270721219928</v>
      </c>
      <c r="S160" s="26">
        <v>0.07861019590690453</v>
      </c>
      <c r="T160" s="26">
        <v>0.07952440362595913</v>
      </c>
      <c r="U160" s="26">
        <v>0.06838577208179075</v>
      </c>
      <c r="V160" s="26">
        <v>0.06884987572025013</v>
      </c>
      <c r="W160" s="26">
        <v>0.13049555384599998</v>
      </c>
      <c r="X160" s="26">
        <v>0</v>
      </c>
      <c r="Y160" s="26">
        <v>0.17012374091</v>
      </c>
      <c r="Z160" s="26">
        <v>0</v>
      </c>
      <c r="AA160" s="26">
        <v>0</v>
      </c>
      <c r="AB160" s="26">
        <v>0.146451430962</v>
      </c>
      <c r="AC160" s="27">
        <v>6.23009948571</v>
      </c>
    </row>
    <row r="161" spans="1:29" ht="12.75" customHeight="1">
      <c r="A161" s="114"/>
      <c r="B161" s="112"/>
      <c r="C161" s="123"/>
      <c r="D161" s="18" t="s">
        <v>31</v>
      </c>
      <c r="E161" s="28">
        <v>303.8114243449035</v>
      </c>
      <c r="F161" s="28">
        <v>131.42003268899515</v>
      </c>
      <c r="G161" s="28">
        <v>303.9464833257706</v>
      </c>
      <c r="H161" s="28">
        <v>608.765983713417</v>
      </c>
      <c r="I161" s="28">
        <v>688.0664512383096</v>
      </c>
      <c r="J161" s="28">
        <v>77.82612866951254</v>
      </c>
      <c r="K161" s="28">
        <v>78.71606618100081</v>
      </c>
      <c r="L161" s="28">
        <v>76.38512613054611</v>
      </c>
      <c r="M161" s="28">
        <v>83.73577344955137</v>
      </c>
      <c r="N161" s="28">
        <v>79.90021081557889</v>
      </c>
      <c r="O161" s="28">
        <v>97.66524591093308</v>
      </c>
      <c r="P161" s="28">
        <v>93.6930333890532</v>
      </c>
      <c r="Q161" s="28">
        <v>76.05141143821542</v>
      </c>
      <c r="R161" s="28">
        <v>82.3576440589715</v>
      </c>
      <c r="S161" s="28">
        <v>78.33546207508752</v>
      </c>
      <c r="T161" s="28">
        <v>91.19383643344602</v>
      </c>
      <c r="U161" s="28">
        <v>79.0073176142678</v>
      </c>
      <c r="V161" s="28">
        <v>79.6363936606616</v>
      </c>
      <c r="W161" s="28">
        <v>73.64234232525749</v>
      </c>
      <c r="X161" s="28">
        <v>63.869121182725124</v>
      </c>
      <c r="Y161" s="28">
        <v>72.24762256965326</v>
      </c>
      <c r="Z161" s="28">
        <v>59.91494508179361</v>
      </c>
      <c r="AA161" s="28">
        <v>32.66365492665878</v>
      </c>
      <c r="AB161" s="28">
        <v>30.499453218786314</v>
      </c>
      <c r="AC161" s="29">
        <v>3443.3511644430964</v>
      </c>
    </row>
    <row r="162" spans="1:29" ht="12.75" customHeight="1">
      <c r="A162" s="114"/>
      <c r="B162" s="112"/>
      <c r="C162" s="123" t="s">
        <v>80</v>
      </c>
      <c r="D162" s="35" t="s">
        <v>58</v>
      </c>
      <c r="E162" s="36">
        <v>4.16266015362092</v>
      </c>
      <c r="F162" s="36">
        <v>3.51366795892871</v>
      </c>
      <c r="G162" s="36">
        <v>23.773661138836097</v>
      </c>
      <c r="H162" s="36">
        <v>58.35426846876824</v>
      </c>
      <c r="I162" s="36">
        <v>48.0703887593368</v>
      </c>
      <c r="J162" s="36">
        <v>6.657801341808411</v>
      </c>
      <c r="K162" s="36">
        <v>6.065267290429532</v>
      </c>
      <c r="L162" s="36">
        <v>6.296664359231593</v>
      </c>
      <c r="M162" s="36">
        <v>7.258896093254813</v>
      </c>
      <c r="N162" s="36">
        <v>6.7879970995602195</v>
      </c>
      <c r="O162" s="36">
        <v>10.547129345304018</v>
      </c>
      <c r="P162" s="36">
        <v>9.143851798388418</v>
      </c>
      <c r="Q162" s="36">
        <v>8.17118547198408</v>
      </c>
      <c r="R162" s="36">
        <v>7.657302094353616</v>
      </c>
      <c r="S162" s="36">
        <v>8.434457506122406</v>
      </c>
      <c r="T162" s="36">
        <v>7.920509553062315</v>
      </c>
      <c r="U162" s="36">
        <v>6.936777298976912</v>
      </c>
      <c r="V162" s="36">
        <v>6.036038955301898</v>
      </c>
      <c r="W162" s="36">
        <v>5.203011255674164</v>
      </c>
      <c r="X162" s="36">
        <v>7.482717995227464</v>
      </c>
      <c r="Y162" s="36">
        <v>8.032280923426278</v>
      </c>
      <c r="Z162" s="36">
        <v>7.1324612039806485</v>
      </c>
      <c r="AA162" s="36">
        <v>4.077436771112476</v>
      </c>
      <c r="AB162" s="36">
        <v>3.936257325995</v>
      </c>
      <c r="AC162" s="37">
        <v>271.652690162685</v>
      </c>
    </row>
    <row r="163" spans="1:29" ht="12.75" customHeight="1">
      <c r="A163" s="114"/>
      <c r="B163" s="112"/>
      <c r="C163" s="123"/>
      <c r="D163" s="38" t="s">
        <v>79</v>
      </c>
      <c r="E163" s="39">
        <v>0.4364589020828691</v>
      </c>
      <c r="F163" s="39">
        <v>1.3703557189535132</v>
      </c>
      <c r="G163" s="39">
        <v>13.659422121146292</v>
      </c>
      <c r="H163" s="39">
        <v>77.74365721169426</v>
      </c>
      <c r="I163" s="39">
        <v>111.47199084096667</v>
      </c>
      <c r="J163" s="39">
        <v>16.238519730249724</v>
      </c>
      <c r="K163" s="39">
        <v>19.835228691125607</v>
      </c>
      <c r="L163" s="39">
        <v>13.68290843652233</v>
      </c>
      <c r="M163" s="39">
        <v>13.78199108040185</v>
      </c>
      <c r="N163" s="39">
        <v>15.599288515960998</v>
      </c>
      <c r="O163" s="39">
        <v>29.11229200525421</v>
      </c>
      <c r="P163" s="39">
        <v>26.088123708848997</v>
      </c>
      <c r="Q163" s="39">
        <v>23.975196931071686</v>
      </c>
      <c r="R163" s="39">
        <v>19.237004711246623</v>
      </c>
      <c r="S163" s="39">
        <v>17.902863757318293</v>
      </c>
      <c r="T163" s="39">
        <v>21.184653305643167</v>
      </c>
      <c r="U163" s="39">
        <v>22.28237185599027</v>
      </c>
      <c r="V163" s="39">
        <v>23.327423688154393</v>
      </c>
      <c r="W163" s="39">
        <v>21.672544091038393</v>
      </c>
      <c r="X163" s="39">
        <v>25.631845387342505</v>
      </c>
      <c r="Y163" s="39">
        <v>19.142638582570758</v>
      </c>
      <c r="Z163" s="39">
        <v>10.765050323518961</v>
      </c>
      <c r="AA163" s="39">
        <v>6.509615048981335</v>
      </c>
      <c r="AB163" s="39">
        <v>28.64225775239186</v>
      </c>
      <c r="AC163" s="40">
        <v>579.2937023984756</v>
      </c>
    </row>
    <row r="164" spans="1:29" ht="12.75" customHeight="1">
      <c r="A164" s="114"/>
      <c r="B164" s="112"/>
      <c r="C164" s="123"/>
      <c r="D164" s="22" t="s">
        <v>30</v>
      </c>
      <c r="E164" s="26">
        <v>0.087503469732</v>
      </c>
      <c r="F164" s="26">
        <v>0</v>
      </c>
      <c r="G164" s="26">
        <v>0.720271692141</v>
      </c>
      <c r="H164" s="26">
        <v>1.187382518715</v>
      </c>
      <c r="I164" s="26">
        <v>2.9683967705220002</v>
      </c>
      <c r="J164" s="26">
        <v>0.08747699461923174</v>
      </c>
      <c r="K164" s="26">
        <v>0.10155464730037536</v>
      </c>
      <c r="L164" s="26">
        <v>0.0696352888815985</v>
      </c>
      <c r="M164" s="26">
        <v>0.07524069759747916</v>
      </c>
      <c r="N164" s="26">
        <v>0.07147152226531525</v>
      </c>
      <c r="O164" s="26">
        <v>0.032353449832605574</v>
      </c>
      <c r="P164" s="26">
        <v>0.028309782373620605</v>
      </c>
      <c r="Q164" s="26">
        <v>0.027393033857948574</v>
      </c>
      <c r="R164" s="26">
        <v>0.022571175968204845</v>
      </c>
      <c r="S164" s="26">
        <v>0.022769833736620376</v>
      </c>
      <c r="T164" s="26">
        <v>0.11415368575895964</v>
      </c>
      <c r="U164" s="26">
        <v>0.11306995647997731</v>
      </c>
      <c r="V164" s="26">
        <v>0.1156818482470631</v>
      </c>
      <c r="W164" s="26">
        <v>0.28077961412200003</v>
      </c>
      <c r="X164" s="26">
        <v>0.068035186212</v>
      </c>
      <c r="Y164" s="26">
        <v>0</v>
      </c>
      <c r="Z164" s="26">
        <v>0</v>
      </c>
      <c r="AA164" s="26">
        <v>0.20185586523000001</v>
      </c>
      <c r="AB164" s="26">
        <v>0.126475913595</v>
      </c>
      <c r="AC164" s="27">
        <v>6.522382947188001</v>
      </c>
    </row>
    <row r="165" spans="1:29" ht="12.75" customHeight="1">
      <c r="A165" s="114"/>
      <c r="B165" s="112"/>
      <c r="C165" s="123"/>
      <c r="D165" s="18" t="s">
        <v>31</v>
      </c>
      <c r="E165" s="28">
        <v>4.686622525435789</v>
      </c>
      <c r="F165" s="28">
        <v>4.884023677882223</v>
      </c>
      <c r="G165" s="28">
        <v>38.15335495212339</v>
      </c>
      <c r="H165" s="28">
        <v>137.2853081991775</v>
      </c>
      <c r="I165" s="28">
        <v>162.51077637082548</v>
      </c>
      <c r="J165" s="28">
        <v>22.983798066677366</v>
      </c>
      <c r="K165" s="28">
        <v>26.002050628855518</v>
      </c>
      <c r="L165" s="28">
        <v>20.04920808463552</v>
      </c>
      <c r="M165" s="28">
        <v>21.116127871254143</v>
      </c>
      <c r="N165" s="28">
        <v>22.458757137786534</v>
      </c>
      <c r="O165" s="28">
        <v>39.69177480039084</v>
      </c>
      <c r="P165" s="28">
        <v>35.26028528961103</v>
      </c>
      <c r="Q165" s="28">
        <v>32.17377543691371</v>
      </c>
      <c r="R165" s="28">
        <v>26.916877981568444</v>
      </c>
      <c r="S165" s="28">
        <v>26.36009109717732</v>
      </c>
      <c r="T165" s="28">
        <v>29.21931654446444</v>
      </c>
      <c r="U165" s="28">
        <v>29.332219111447163</v>
      </c>
      <c r="V165" s="28">
        <v>29.479144491703355</v>
      </c>
      <c r="W165" s="28">
        <v>27.15633496083456</v>
      </c>
      <c r="X165" s="28">
        <v>33.18259856878196</v>
      </c>
      <c r="Y165" s="28">
        <v>27.174919505997035</v>
      </c>
      <c r="Z165" s="28">
        <v>17.89751152749961</v>
      </c>
      <c r="AA165" s="28">
        <v>10.788907685323808</v>
      </c>
      <c r="AB165" s="28">
        <v>32.70499099198186</v>
      </c>
      <c r="AC165" s="29">
        <v>857.4687755083485</v>
      </c>
    </row>
    <row r="166" spans="1:29" ht="12.75" customHeight="1">
      <c r="A166" s="114"/>
      <c r="B166" s="113"/>
      <c r="C166" s="123" t="s">
        <v>28</v>
      </c>
      <c r="D166" s="123"/>
      <c r="E166" s="28">
        <v>308.4980468703393</v>
      </c>
      <c r="F166" s="28">
        <v>136.30405636687738</v>
      </c>
      <c r="G166" s="28">
        <v>342.099838277894</v>
      </c>
      <c r="H166" s="28">
        <v>746.0512919125945</v>
      </c>
      <c r="I166" s="28">
        <v>850.577227609135</v>
      </c>
      <c r="J166" s="28">
        <v>100.80992673618991</v>
      </c>
      <c r="K166" s="28">
        <v>104.71811680985633</v>
      </c>
      <c r="L166" s="28">
        <v>96.43433421518164</v>
      </c>
      <c r="M166" s="28">
        <v>104.85190132080551</v>
      </c>
      <c r="N166" s="28">
        <v>102.35896795336541</v>
      </c>
      <c r="O166" s="28">
        <v>137.3570207113239</v>
      </c>
      <c r="P166" s="28">
        <v>128.95331867866423</v>
      </c>
      <c r="Q166" s="28">
        <v>108.22518687512914</v>
      </c>
      <c r="R166" s="28">
        <v>109.27452204053994</v>
      </c>
      <c r="S166" s="28">
        <v>104.69555317226484</v>
      </c>
      <c r="T166" s="28">
        <v>120.41315297791046</v>
      </c>
      <c r="U166" s="28">
        <v>108.33953672571496</v>
      </c>
      <c r="V166" s="28">
        <v>109.11553815236495</v>
      </c>
      <c r="W166" s="28">
        <v>100.79867728609206</v>
      </c>
      <c r="X166" s="28">
        <v>97.0517197515071</v>
      </c>
      <c r="Y166" s="28">
        <v>99.4225420756503</v>
      </c>
      <c r="Z166" s="28">
        <v>77.8124566092932</v>
      </c>
      <c r="AA166" s="28">
        <v>43.45256261198259</v>
      </c>
      <c r="AB166" s="28">
        <v>63.204444210768166</v>
      </c>
      <c r="AC166" s="29">
        <v>4300.819939951444</v>
      </c>
    </row>
    <row r="167" spans="1:29" ht="12.75" customHeight="1">
      <c r="A167" s="114"/>
      <c r="B167" s="111" t="s">
        <v>100</v>
      </c>
      <c r="C167" s="123" t="s">
        <v>29</v>
      </c>
      <c r="D167" s="35" t="s">
        <v>58</v>
      </c>
      <c r="E167" s="36">
        <v>914.534518078469</v>
      </c>
      <c r="F167" s="36">
        <v>292.49439411799267</v>
      </c>
      <c r="G167" s="36">
        <v>905.6433175814508</v>
      </c>
      <c r="H167" s="36">
        <v>1973.0308464670059</v>
      </c>
      <c r="I167" s="36">
        <v>1842.7554415964648</v>
      </c>
      <c r="J167" s="36">
        <v>175.35690604289334</v>
      </c>
      <c r="K167" s="36">
        <v>179.63421399225717</v>
      </c>
      <c r="L167" s="36">
        <v>183.47441916184232</v>
      </c>
      <c r="M167" s="36">
        <v>210.3605077019937</v>
      </c>
      <c r="N167" s="36">
        <v>206.66649729566137</v>
      </c>
      <c r="O167" s="36">
        <v>254.97385384433497</v>
      </c>
      <c r="P167" s="36">
        <v>251.96390149263488</v>
      </c>
      <c r="Q167" s="36">
        <v>193.12272070502124</v>
      </c>
      <c r="R167" s="36">
        <v>214.45126490546716</v>
      </c>
      <c r="S167" s="36">
        <v>210.98305158675163</v>
      </c>
      <c r="T167" s="36">
        <v>206.9090101332479</v>
      </c>
      <c r="U167" s="36">
        <v>188.8916368636295</v>
      </c>
      <c r="V167" s="36">
        <v>186.85099985024812</v>
      </c>
      <c r="W167" s="36">
        <v>174.8226469194464</v>
      </c>
      <c r="X167" s="36">
        <v>150.30253644814798</v>
      </c>
      <c r="Y167" s="36">
        <v>155.8581862945219</v>
      </c>
      <c r="Z167" s="36">
        <v>134.59930025941162</v>
      </c>
      <c r="AA167" s="36">
        <v>83.24624983369485</v>
      </c>
      <c r="AB167" s="36">
        <v>93.45904054105206</v>
      </c>
      <c r="AC167" s="37">
        <v>9384.38546171364</v>
      </c>
    </row>
    <row r="168" spans="1:29" ht="12.75" customHeight="1">
      <c r="A168" s="114"/>
      <c r="B168" s="112"/>
      <c r="C168" s="123"/>
      <c r="D168" s="38" t="s">
        <v>79</v>
      </c>
      <c r="E168" s="39">
        <v>0.6834708970258608</v>
      </c>
      <c r="F168" s="39">
        <v>1.0601210455830634</v>
      </c>
      <c r="G168" s="39">
        <v>5.133557492245846</v>
      </c>
      <c r="H168" s="39">
        <v>12.92490159278265</v>
      </c>
      <c r="I168" s="39">
        <v>27.8847659520001</v>
      </c>
      <c r="J168" s="39">
        <v>4.4214139822494944</v>
      </c>
      <c r="K168" s="39">
        <v>5.302421040468035</v>
      </c>
      <c r="L168" s="39">
        <v>4.205251742493652</v>
      </c>
      <c r="M168" s="39">
        <v>3.4001648457812044</v>
      </c>
      <c r="N168" s="39">
        <v>3.4010592538126905</v>
      </c>
      <c r="O168" s="39">
        <v>6.149475924454771</v>
      </c>
      <c r="P168" s="39">
        <v>5.581091573626921</v>
      </c>
      <c r="Q168" s="39">
        <v>4.99314898191477</v>
      </c>
      <c r="R168" s="39">
        <v>3.541562446388126</v>
      </c>
      <c r="S168" s="39">
        <v>3.134984034620945</v>
      </c>
      <c r="T168" s="39">
        <v>7.809990726440982</v>
      </c>
      <c r="U168" s="39">
        <v>5.265299269465648</v>
      </c>
      <c r="V168" s="39">
        <v>3.10653343385489</v>
      </c>
      <c r="W168" s="39">
        <v>3.8411071952895837</v>
      </c>
      <c r="X168" s="39">
        <v>3.84106027448113</v>
      </c>
      <c r="Y168" s="39">
        <v>6.013442362650161</v>
      </c>
      <c r="Z168" s="39">
        <v>3.011502214957169</v>
      </c>
      <c r="AA168" s="39">
        <v>2.3289968435835116</v>
      </c>
      <c r="AB168" s="39">
        <v>7.221968594677088</v>
      </c>
      <c r="AC168" s="40">
        <v>134.2572917208483</v>
      </c>
    </row>
    <row r="169" spans="1:29" ht="12.75" customHeight="1">
      <c r="A169" s="114"/>
      <c r="B169" s="112"/>
      <c r="C169" s="123"/>
      <c r="D169" s="22" t="s">
        <v>30</v>
      </c>
      <c r="E169" s="26">
        <v>2.8179215693849997</v>
      </c>
      <c r="F169" s="26">
        <v>0.5713829555509999</v>
      </c>
      <c r="G169" s="26">
        <v>3.548872200742</v>
      </c>
      <c r="H169" s="26">
        <v>2.870516461815</v>
      </c>
      <c r="I169" s="26">
        <v>3.607842381157</v>
      </c>
      <c r="J169" s="26">
        <v>0.768170880668109</v>
      </c>
      <c r="K169" s="26">
        <v>0.8008113823965561</v>
      </c>
      <c r="L169" s="26">
        <v>0.7907395719501332</v>
      </c>
      <c r="M169" s="26">
        <v>0.8917323826237196</v>
      </c>
      <c r="N169" s="26">
        <v>0.8793886167244822</v>
      </c>
      <c r="O169" s="26">
        <v>0.14599754274543247</v>
      </c>
      <c r="P169" s="26">
        <v>0.14447559870049337</v>
      </c>
      <c r="Q169" s="26">
        <v>0.1105960253900113</v>
      </c>
      <c r="R169" s="26">
        <v>0.12204974295762934</v>
      </c>
      <c r="S169" s="26">
        <v>0.11949090718843351</v>
      </c>
      <c r="T169" s="26">
        <v>0.4233327169461378</v>
      </c>
      <c r="U169" s="26">
        <v>0.3819523469059068</v>
      </c>
      <c r="V169" s="26">
        <v>0.37039787656295536</v>
      </c>
      <c r="W169" s="26">
        <v>0</v>
      </c>
      <c r="X169" s="26">
        <v>0.24215736204000005</v>
      </c>
      <c r="Y169" s="26">
        <v>0.201458824716</v>
      </c>
      <c r="Z169" s="26">
        <v>0.11986344447</v>
      </c>
      <c r="AA169" s="26">
        <v>0.110073990244</v>
      </c>
      <c r="AB169" s="26">
        <v>1.4575482722339999</v>
      </c>
      <c r="AC169" s="27">
        <v>21.496773054114</v>
      </c>
    </row>
    <row r="170" spans="1:29" ht="12.75" customHeight="1">
      <c r="A170" s="114"/>
      <c r="B170" s="112"/>
      <c r="C170" s="123"/>
      <c r="D170" s="18" t="s">
        <v>31</v>
      </c>
      <c r="E170" s="28">
        <v>918.0359105448797</v>
      </c>
      <c r="F170" s="28">
        <v>294.1258981191267</v>
      </c>
      <c r="G170" s="28">
        <v>914.3257472744386</v>
      </c>
      <c r="H170" s="28">
        <v>1988.8262645216032</v>
      </c>
      <c r="I170" s="28">
        <v>1874.2480499296219</v>
      </c>
      <c r="J170" s="28">
        <v>180.54649090581094</v>
      </c>
      <c r="K170" s="28">
        <v>185.73744641512178</v>
      </c>
      <c r="L170" s="28">
        <v>188.47041047628613</v>
      </c>
      <c r="M170" s="28">
        <v>214.6524049303986</v>
      </c>
      <c r="N170" s="28">
        <v>210.94694516619853</v>
      </c>
      <c r="O170" s="28">
        <v>261.26932731153516</v>
      </c>
      <c r="P170" s="28">
        <v>257.6894686649623</v>
      </c>
      <c r="Q170" s="28">
        <v>198.22646571232602</v>
      </c>
      <c r="R170" s="28">
        <v>218.11487709481293</v>
      </c>
      <c r="S170" s="28">
        <v>214.23752652856098</v>
      </c>
      <c r="T170" s="28">
        <v>215.142333576635</v>
      </c>
      <c r="U170" s="28">
        <v>194.53888848000102</v>
      </c>
      <c r="V170" s="28">
        <v>190.32793116066597</v>
      </c>
      <c r="W170" s="28">
        <v>178.66375411473598</v>
      </c>
      <c r="X170" s="28">
        <v>154.3857540846691</v>
      </c>
      <c r="Y170" s="28">
        <v>162.07308748188802</v>
      </c>
      <c r="Z170" s="28">
        <v>137.73066591883878</v>
      </c>
      <c r="AA170" s="28">
        <v>85.68532066752235</v>
      </c>
      <c r="AB170" s="28">
        <v>102.13855740796315</v>
      </c>
      <c r="AC170" s="29">
        <v>9540.139526488601</v>
      </c>
    </row>
    <row r="171" spans="1:29" ht="12.75" customHeight="1">
      <c r="A171" s="114"/>
      <c r="B171" s="112"/>
      <c r="C171" s="123" t="s">
        <v>80</v>
      </c>
      <c r="D171" s="35" t="s">
        <v>58</v>
      </c>
      <c r="E171" s="36">
        <v>7.47789070026862</v>
      </c>
      <c r="F171" s="36">
        <v>6.743004150112539</v>
      </c>
      <c r="G171" s="36">
        <v>38.28465052889515</v>
      </c>
      <c r="H171" s="36">
        <v>97.70921668741258</v>
      </c>
      <c r="I171" s="36">
        <v>107.97917164458448</v>
      </c>
      <c r="J171" s="36">
        <v>13.120976072332466</v>
      </c>
      <c r="K171" s="36">
        <v>13.022312645736422</v>
      </c>
      <c r="L171" s="36">
        <v>14.33479648958878</v>
      </c>
      <c r="M171" s="36">
        <v>16.186022795431565</v>
      </c>
      <c r="N171" s="36">
        <v>17.29051270072864</v>
      </c>
      <c r="O171" s="36">
        <v>24.755185715464084</v>
      </c>
      <c r="P171" s="36">
        <v>22.51968003927135</v>
      </c>
      <c r="Q171" s="36">
        <v>15.646135959660102</v>
      </c>
      <c r="R171" s="36">
        <v>15.682614450204564</v>
      </c>
      <c r="S171" s="36">
        <v>13.807863182197051</v>
      </c>
      <c r="T171" s="36">
        <v>18.811464853906244</v>
      </c>
      <c r="U171" s="36">
        <v>16.222942970215417</v>
      </c>
      <c r="V171" s="36">
        <v>14.208023442924608</v>
      </c>
      <c r="W171" s="36">
        <v>16.479806046867708</v>
      </c>
      <c r="X171" s="36">
        <v>19.32056234142021</v>
      </c>
      <c r="Y171" s="36">
        <v>24.04184785724927</v>
      </c>
      <c r="Z171" s="36">
        <v>11.185718103292917</v>
      </c>
      <c r="AA171" s="36">
        <v>6.607688374393436</v>
      </c>
      <c r="AB171" s="36">
        <v>4.742521433195001</v>
      </c>
      <c r="AC171" s="37">
        <v>556.1806091853533</v>
      </c>
    </row>
    <row r="172" spans="1:29" ht="12.75" customHeight="1">
      <c r="A172" s="114"/>
      <c r="B172" s="112"/>
      <c r="C172" s="123"/>
      <c r="D172" s="38" t="s">
        <v>79</v>
      </c>
      <c r="E172" s="39">
        <v>0.47817931914011724</v>
      </c>
      <c r="F172" s="39">
        <v>1.4684261152319302</v>
      </c>
      <c r="G172" s="39">
        <v>24.885338133469823</v>
      </c>
      <c r="H172" s="39">
        <v>109.70350953932446</v>
      </c>
      <c r="I172" s="39">
        <v>215.31268292712713</v>
      </c>
      <c r="J172" s="39">
        <v>40.40348105400703</v>
      </c>
      <c r="K172" s="39">
        <v>46.592544024296075</v>
      </c>
      <c r="L172" s="39">
        <v>38.067907503660805</v>
      </c>
      <c r="M172" s="39">
        <v>36.97243440997058</v>
      </c>
      <c r="N172" s="39">
        <v>43.7851921720833</v>
      </c>
      <c r="O172" s="39">
        <v>57.66023784830164</v>
      </c>
      <c r="P172" s="39">
        <v>67.0757658702015</v>
      </c>
      <c r="Q172" s="39">
        <v>51.98099170683875</v>
      </c>
      <c r="R172" s="39">
        <v>43.45520899685296</v>
      </c>
      <c r="S172" s="39">
        <v>45.9964452655394</v>
      </c>
      <c r="T172" s="39">
        <v>50.41439188907299</v>
      </c>
      <c r="U172" s="39">
        <v>51.995918313198686</v>
      </c>
      <c r="V172" s="39">
        <v>39.96106995039506</v>
      </c>
      <c r="W172" s="39">
        <v>35.173410213938034</v>
      </c>
      <c r="X172" s="39">
        <v>42.7587682778202</v>
      </c>
      <c r="Y172" s="39">
        <v>38.447687734768515</v>
      </c>
      <c r="Z172" s="39">
        <v>32.489075008017814</v>
      </c>
      <c r="AA172" s="39">
        <v>20.01355074746685</v>
      </c>
      <c r="AB172" s="39">
        <v>44.46728420845869</v>
      </c>
      <c r="AC172" s="40">
        <v>1179.5595012291822</v>
      </c>
    </row>
    <row r="173" spans="1:29" ht="12.75" customHeight="1">
      <c r="A173" s="114"/>
      <c r="B173" s="112"/>
      <c r="C173" s="123"/>
      <c r="D173" s="22" t="s">
        <v>30</v>
      </c>
      <c r="E173" s="26">
        <v>0.896868954239</v>
      </c>
      <c r="F173" s="26">
        <v>0.6215005265</v>
      </c>
      <c r="G173" s="26">
        <v>3.3589207693890004</v>
      </c>
      <c r="H173" s="26">
        <v>4.6582627754359995</v>
      </c>
      <c r="I173" s="26">
        <v>2.156049679513</v>
      </c>
      <c r="J173" s="26">
        <v>0.22332223240497914</v>
      </c>
      <c r="K173" s="26">
        <v>0.2474503627148716</v>
      </c>
      <c r="L173" s="26">
        <v>0.2255541811167211</v>
      </c>
      <c r="M173" s="26">
        <v>0.2258777013859814</v>
      </c>
      <c r="N173" s="26">
        <v>0.24110362281044673</v>
      </c>
      <c r="O173" s="26">
        <v>0.2567666923572332</v>
      </c>
      <c r="P173" s="26">
        <v>0.2874382409005648</v>
      </c>
      <c r="Q173" s="26">
        <v>0.19182043664663764</v>
      </c>
      <c r="R173" s="26">
        <v>0.18095960871351896</v>
      </c>
      <c r="S173" s="26">
        <v>0.16614946137004533</v>
      </c>
      <c r="T173" s="26">
        <v>0.31340754983286995</v>
      </c>
      <c r="U173" s="26">
        <v>0.31591747881080284</v>
      </c>
      <c r="V173" s="26">
        <v>0.23706218177232732</v>
      </c>
      <c r="W173" s="26">
        <v>0</v>
      </c>
      <c r="X173" s="26">
        <v>0.7246375606500001</v>
      </c>
      <c r="Y173" s="26">
        <v>0.382903952608</v>
      </c>
      <c r="Z173" s="26">
        <v>0</v>
      </c>
      <c r="AA173" s="26">
        <v>0.021724636256999996</v>
      </c>
      <c r="AB173" s="26">
        <v>0.772518785754</v>
      </c>
      <c r="AC173" s="27">
        <v>16.706217391183</v>
      </c>
    </row>
    <row r="174" spans="1:29" ht="12.75" customHeight="1">
      <c r="A174" s="114"/>
      <c r="B174" s="112"/>
      <c r="C174" s="123"/>
      <c r="D174" s="18" t="s">
        <v>31</v>
      </c>
      <c r="E174" s="28">
        <v>8.852938973647737</v>
      </c>
      <c r="F174" s="28">
        <v>8.83293079184447</v>
      </c>
      <c r="G174" s="28">
        <v>66.52890943175397</v>
      </c>
      <c r="H174" s="28">
        <v>212.07098900217306</v>
      </c>
      <c r="I174" s="28">
        <v>325.44790425122466</v>
      </c>
      <c r="J174" s="28">
        <v>53.74777935874448</v>
      </c>
      <c r="K174" s="28">
        <v>59.86230703274737</v>
      </c>
      <c r="L174" s="28">
        <v>52.62825817436631</v>
      </c>
      <c r="M174" s="28">
        <v>53.38433490678813</v>
      </c>
      <c r="N174" s="28">
        <v>61.31680849562238</v>
      </c>
      <c r="O174" s="28">
        <v>82.67219025612296</v>
      </c>
      <c r="P174" s="28">
        <v>89.88288415037341</v>
      </c>
      <c r="Q174" s="28">
        <v>67.81894810314549</v>
      </c>
      <c r="R174" s="28">
        <v>59.318783055771036</v>
      </c>
      <c r="S174" s="28">
        <v>59.9704579091065</v>
      </c>
      <c r="T174" s="28">
        <v>69.5392642928121</v>
      </c>
      <c r="U174" s="28">
        <v>68.53477876222492</v>
      </c>
      <c r="V174" s="28">
        <v>54.40615557509199</v>
      </c>
      <c r="W174" s="28">
        <v>51.65321626080574</v>
      </c>
      <c r="X174" s="28">
        <v>62.80396817989041</v>
      </c>
      <c r="Y174" s="28">
        <v>62.87243954462579</v>
      </c>
      <c r="Z174" s="28">
        <v>43.67479311131073</v>
      </c>
      <c r="AA174" s="28">
        <v>26.642963758117286</v>
      </c>
      <c r="AB174" s="28">
        <v>49.98232442740769</v>
      </c>
      <c r="AC174" s="29">
        <v>1752.446327805718</v>
      </c>
    </row>
    <row r="175" spans="1:29" ht="12.75" customHeight="1">
      <c r="A175" s="115"/>
      <c r="B175" s="113"/>
      <c r="C175" s="123" t="s">
        <v>28</v>
      </c>
      <c r="D175" s="123"/>
      <c r="E175" s="28">
        <v>926.8888495185274</v>
      </c>
      <c r="F175" s="28">
        <v>302.9588289109712</v>
      </c>
      <c r="G175" s="28">
        <v>980.8546567061927</v>
      </c>
      <c r="H175" s="28">
        <v>2200.8972535237763</v>
      </c>
      <c r="I175" s="28">
        <v>2199.6959541808465</v>
      </c>
      <c r="J175" s="28">
        <v>234.29427026455542</v>
      </c>
      <c r="K175" s="28">
        <v>245.59975344786915</v>
      </c>
      <c r="L175" s="28">
        <v>241.09866865065243</v>
      </c>
      <c r="M175" s="28">
        <v>268.03673983718676</v>
      </c>
      <c r="N175" s="28">
        <v>272.26375366182094</v>
      </c>
      <c r="O175" s="28">
        <v>343.94151756765814</v>
      </c>
      <c r="P175" s="28">
        <v>347.5723528153357</v>
      </c>
      <c r="Q175" s="28">
        <v>266.04541381547153</v>
      </c>
      <c r="R175" s="28">
        <v>277.433660150584</v>
      </c>
      <c r="S175" s="28">
        <v>274.2079844376675</v>
      </c>
      <c r="T175" s="28">
        <v>284.6815978694471</v>
      </c>
      <c r="U175" s="28">
        <v>263.0736672422259</v>
      </c>
      <c r="V175" s="28">
        <v>244.73408673575796</v>
      </c>
      <c r="W175" s="28">
        <v>230.31697037554173</v>
      </c>
      <c r="X175" s="28">
        <v>217.18972226455946</v>
      </c>
      <c r="Y175" s="28">
        <v>224.94552702651382</v>
      </c>
      <c r="Z175" s="28">
        <v>181.40545903014953</v>
      </c>
      <c r="AA175" s="28">
        <v>112.32828442563964</v>
      </c>
      <c r="AB175" s="28">
        <v>152.12088183537082</v>
      </c>
      <c r="AC175" s="29">
        <v>11292.585854294322</v>
      </c>
    </row>
    <row r="176" spans="1:29" ht="12.75" customHeight="1">
      <c r="A176" s="116" t="s">
        <v>101</v>
      </c>
      <c r="B176" s="117"/>
      <c r="C176" s="123" t="s">
        <v>29</v>
      </c>
      <c r="D176" s="35" t="s">
        <v>58</v>
      </c>
      <c r="E176" s="36">
        <v>2111.7644940406985</v>
      </c>
      <c r="F176" s="36">
        <v>1113.5411954105984</v>
      </c>
      <c r="G176" s="36">
        <v>2843.1580085337837</v>
      </c>
      <c r="H176" s="36">
        <v>4978.0093631176405</v>
      </c>
      <c r="I176" s="36">
        <v>4495.71121912227</v>
      </c>
      <c r="J176" s="36">
        <v>400.19504681462655</v>
      </c>
      <c r="K176" s="36">
        <v>431.03478870376944</v>
      </c>
      <c r="L176" s="36">
        <v>460.1492868647822</v>
      </c>
      <c r="M176" s="36">
        <v>512.1972912682096</v>
      </c>
      <c r="N176" s="36">
        <v>487.0526653478882</v>
      </c>
      <c r="O176" s="36">
        <v>602.9078373025873</v>
      </c>
      <c r="P176" s="36">
        <v>569.946936492682</v>
      </c>
      <c r="Q176" s="36">
        <v>453.36715299963356</v>
      </c>
      <c r="R176" s="36">
        <v>475.51547482912366</v>
      </c>
      <c r="S176" s="36">
        <v>460.0443791654825</v>
      </c>
      <c r="T176" s="36">
        <v>456.6929840348844</v>
      </c>
      <c r="U176" s="36">
        <v>427.2238763131387</v>
      </c>
      <c r="V176" s="36">
        <v>456.80593087611555</v>
      </c>
      <c r="W176" s="36">
        <v>440.66121150625395</v>
      </c>
      <c r="X176" s="36">
        <v>421.46532165768</v>
      </c>
      <c r="Y176" s="36">
        <v>417.7387870136326</v>
      </c>
      <c r="Z176" s="36">
        <v>354.2719047012283</v>
      </c>
      <c r="AA176" s="36">
        <v>225.6081742383187</v>
      </c>
      <c r="AB176" s="36">
        <v>316.76971036499623</v>
      </c>
      <c r="AC176" s="37">
        <v>23911.833040720026</v>
      </c>
    </row>
    <row r="177" spans="1:29" ht="12.75" customHeight="1">
      <c r="A177" s="118"/>
      <c r="B177" s="119"/>
      <c r="C177" s="123"/>
      <c r="D177" s="38" t="s">
        <v>79</v>
      </c>
      <c r="E177" s="39">
        <v>2.29193920664475</v>
      </c>
      <c r="F177" s="39">
        <v>3.8194823563255142</v>
      </c>
      <c r="G177" s="39">
        <v>11.946698619290942</v>
      </c>
      <c r="H177" s="39">
        <v>36.05528258451032</v>
      </c>
      <c r="I177" s="39">
        <v>94.00093371011774</v>
      </c>
      <c r="J177" s="39">
        <v>13.975029888681362</v>
      </c>
      <c r="K177" s="39">
        <v>13.55236217407384</v>
      </c>
      <c r="L177" s="39">
        <v>12.456800261134752</v>
      </c>
      <c r="M177" s="39">
        <v>14.176313725850997</v>
      </c>
      <c r="N177" s="39">
        <v>14.736649398358447</v>
      </c>
      <c r="O177" s="39">
        <v>23.691353049869754</v>
      </c>
      <c r="P177" s="39">
        <v>23.27752259657368</v>
      </c>
      <c r="Q177" s="39">
        <v>20.80757013142107</v>
      </c>
      <c r="R177" s="39">
        <v>15.527046372984321</v>
      </c>
      <c r="S177" s="39">
        <v>12.17441042524658</v>
      </c>
      <c r="T177" s="39">
        <v>21.695148529326115</v>
      </c>
      <c r="U177" s="39">
        <v>20.044719809789086</v>
      </c>
      <c r="V177" s="39">
        <v>16.82217952703044</v>
      </c>
      <c r="W177" s="39">
        <v>18.81047150306449</v>
      </c>
      <c r="X177" s="39">
        <v>16.72019805405947</v>
      </c>
      <c r="Y177" s="39">
        <v>16.78122980078997</v>
      </c>
      <c r="Z177" s="39">
        <v>15.344467034020655</v>
      </c>
      <c r="AA177" s="39">
        <v>7.73904342141723</v>
      </c>
      <c r="AB177" s="39">
        <v>58.10147154949091</v>
      </c>
      <c r="AC177" s="40">
        <v>504.54832373007247</v>
      </c>
    </row>
    <row r="178" spans="1:29" ht="12.75" customHeight="1">
      <c r="A178" s="118"/>
      <c r="B178" s="119"/>
      <c r="C178" s="123"/>
      <c r="D178" s="22" t="s">
        <v>30</v>
      </c>
      <c r="E178" s="26">
        <v>9.302555775793001</v>
      </c>
      <c r="F178" s="26">
        <v>0.646647713862</v>
      </c>
      <c r="G178" s="26">
        <v>4.001803624385</v>
      </c>
      <c r="H178" s="26">
        <v>7.5445926815740005</v>
      </c>
      <c r="I178" s="26">
        <v>11.351879949321999</v>
      </c>
      <c r="J178" s="26">
        <v>0.5567180296701889</v>
      </c>
      <c r="K178" s="26">
        <v>0.5960067671328945</v>
      </c>
      <c r="L178" s="26">
        <v>0.6376056243021141</v>
      </c>
      <c r="M178" s="26">
        <v>0.7177379718743165</v>
      </c>
      <c r="N178" s="26">
        <v>0.6819737586574858</v>
      </c>
      <c r="O178" s="26">
        <v>0.9213040980054473</v>
      </c>
      <c r="P178" s="26">
        <v>0.8566517675058175</v>
      </c>
      <c r="Q178" s="26">
        <v>0.7027859444210676</v>
      </c>
      <c r="R178" s="26">
        <v>0.7048673821382361</v>
      </c>
      <c r="S178" s="26">
        <v>0.6777684882354315</v>
      </c>
      <c r="T178" s="26">
        <v>0.41695276702529455</v>
      </c>
      <c r="U178" s="26">
        <v>0.40309058883997534</v>
      </c>
      <c r="V178" s="26">
        <v>0.42502842200073015</v>
      </c>
      <c r="W178" s="26">
        <v>0.509639528266</v>
      </c>
      <c r="X178" s="26">
        <v>0.48988250605</v>
      </c>
      <c r="Y178" s="26">
        <v>0.910713283882</v>
      </c>
      <c r="Z178" s="26">
        <v>0.6409768894160001</v>
      </c>
      <c r="AA178" s="26">
        <v>0</v>
      </c>
      <c r="AB178" s="26">
        <v>1.075540327415</v>
      </c>
      <c r="AC178" s="27">
        <v>44.772723889774</v>
      </c>
    </row>
    <row r="179" spans="1:29" ht="12.75" customHeight="1">
      <c r="A179" s="118"/>
      <c r="B179" s="119"/>
      <c r="C179" s="123"/>
      <c r="D179" s="18" t="s">
        <v>31</v>
      </c>
      <c r="E179" s="28">
        <v>2123.358989023136</v>
      </c>
      <c r="F179" s="28">
        <v>1118.0073254807862</v>
      </c>
      <c r="G179" s="28">
        <v>2859.10651077746</v>
      </c>
      <c r="H179" s="28">
        <v>5021.609238383724</v>
      </c>
      <c r="I179" s="28">
        <v>4601.064032781711</v>
      </c>
      <c r="J179" s="28">
        <v>414.7267947329781</v>
      </c>
      <c r="K179" s="28">
        <v>445.18315764497623</v>
      </c>
      <c r="L179" s="28">
        <v>473.243692750219</v>
      </c>
      <c r="M179" s="28">
        <v>527.0913429659349</v>
      </c>
      <c r="N179" s="28">
        <v>502.47128850490407</v>
      </c>
      <c r="O179" s="28">
        <v>627.5204944504625</v>
      </c>
      <c r="P179" s="28">
        <v>594.0811108567615</v>
      </c>
      <c r="Q179" s="28">
        <v>474.8775090754757</v>
      </c>
      <c r="R179" s="28">
        <v>491.7473885842462</v>
      </c>
      <c r="S179" s="28">
        <v>472.8965580789646</v>
      </c>
      <c r="T179" s="28">
        <v>478.8050853312358</v>
      </c>
      <c r="U179" s="28">
        <v>447.67168671176773</v>
      </c>
      <c r="V179" s="28">
        <v>474.05313882514685</v>
      </c>
      <c r="W179" s="28">
        <v>459.98132253758445</v>
      </c>
      <c r="X179" s="28">
        <v>438.67540221778955</v>
      </c>
      <c r="Y179" s="28">
        <v>435.4307300983045</v>
      </c>
      <c r="Z179" s="28">
        <v>370.257348624665</v>
      </c>
      <c r="AA179" s="28">
        <v>233.34721765973592</v>
      </c>
      <c r="AB179" s="28">
        <v>375.9467222419022</v>
      </c>
      <c r="AC179" s="29">
        <v>24461.15408833987</v>
      </c>
    </row>
    <row r="180" spans="1:29" ht="12.75" customHeight="1">
      <c r="A180" s="118"/>
      <c r="B180" s="119"/>
      <c r="C180" s="123" t="s">
        <v>80</v>
      </c>
      <c r="D180" s="35" t="s">
        <v>58</v>
      </c>
      <c r="E180" s="36">
        <v>20.527654356844465</v>
      </c>
      <c r="F180" s="36">
        <v>17.217472741520183</v>
      </c>
      <c r="G180" s="36">
        <v>87.20159656280126</v>
      </c>
      <c r="H180" s="36">
        <v>207.23213859276356</v>
      </c>
      <c r="I180" s="36">
        <v>224.7900068830902</v>
      </c>
      <c r="J180" s="36">
        <v>19.18149392421094</v>
      </c>
      <c r="K180" s="36">
        <v>20.5712926586285</v>
      </c>
      <c r="L180" s="36">
        <v>21.060421060183995</v>
      </c>
      <c r="M180" s="36">
        <v>23.720062826131443</v>
      </c>
      <c r="N180" s="36">
        <v>23.98675290423412</v>
      </c>
      <c r="O180" s="36">
        <v>32.32343207558778</v>
      </c>
      <c r="P180" s="36">
        <v>29.94957234799497</v>
      </c>
      <c r="Q180" s="36">
        <v>24.654937447760375</v>
      </c>
      <c r="R180" s="36">
        <v>24.711145910206376</v>
      </c>
      <c r="S180" s="36">
        <v>24.762479672012418</v>
      </c>
      <c r="T180" s="36">
        <v>29.481246199368123</v>
      </c>
      <c r="U180" s="36">
        <v>26.258326517105203</v>
      </c>
      <c r="V180" s="36">
        <v>25.597335127184316</v>
      </c>
      <c r="W180" s="36">
        <v>27.479159856517665</v>
      </c>
      <c r="X180" s="36">
        <v>15.457472691423284</v>
      </c>
      <c r="Y180" s="36">
        <v>20.850291834327564</v>
      </c>
      <c r="Z180" s="36">
        <v>21.85305368515921</v>
      </c>
      <c r="AA180" s="36">
        <v>13.191590290075867</v>
      </c>
      <c r="AB180" s="36">
        <v>15.117220857302</v>
      </c>
      <c r="AC180" s="37">
        <v>997.176157022434</v>
      </c>
    </row>
    <row r="181" spans="1:29" ht="12.75" customHeight="1">
      <c r="A181" s="118"/>
      <c r="B181" s="119"/>
      <c r="C181" s="123"/>
      <c r="D181" s="38" t="s">
        <v>79</v>
      </c>
      <c r="E181" s="39">
        <v>1.4705764447041996</v>
      </c>
      <c r="F181" s="39">
        <v>7.357971409585663</v>
      </c>
      <c r="G181" s="39">
        <v>65.84161910142842</v>
      </c>
      <c r="H181" s="39">
        <v>349.36449790292556</v>
      </c>
      <c r="I181" s="39">
        <v>498.9007306238106</v>
      </c>
      <c r="J181" s="39">
        <v>86.29538180894414</v>
      </c>
      <c r="K181" s="39">
        <v>70.34001571853186</v>
      </c>
      <c r="L181" s="39">
        <v>50.29400828176444</v>
      </c>
      <c r="M181" s="39">
        <v>66.5109398653367</v>
      </c>
      <c r="N181" s="39">
        <v>75.9825067875229</v>
      </c>
      <c r="O181" s="39">
        <v>110.39668158166543</v>
      </c>
      <c r="P181" s="39">
        <v>121.0389057593538</v>
      </c>
      <c r="Q181" s="39">
        <v>100.46404294797443</v>
      </c>
      <c r="R181" s="39">
        <v>91.58170186819345</v>
      </c>
      <c r="S181" s="39">
        <v>97.96789084718188</v>
      </c>
      <c r="T181" s="39">
        <v>93.12070898686865</v>
      </c>
      <c r="U181" s="39">
        <v>96.05315431746392</v>
      </c>
      <c r="V181" s="39">
        <v>94.17486909073784</v>
      </c>
      <c r="W181" s="39">
        <v>92.50995781132747</v>
      </c>
      <c r="X181" s="39">
        <v>92.94809663434765</v>
      </c>
      <c r="Y181" s="39">
        <v>87.41130068853887</v>
      </c>
      <c r="Z181" s="39">
        <v>79.54075673881532</v>
      </c>
      <c r="AA181" s="39">
        <v>41.71443331283463</v>
      </c>
      <c r="AB181" s="39">
        <v>149.43349326361178</v>
      </c>
      <c r="AC181" s="40">
        <v>2620.7142417934697</v>
      </c>
    </row>
    <row r="182" spans="1:29" ht="12.75" customHeight="1">
      <c r="A182" s="118"/>
      <c r="B182" s="119"/>
      <c r="C182" s="123"/>
      <c r="D182" s="22" t="s">
        <v>30</v>
      </c>
      <c r="E182" s="26">
        <v>0.0737134246</v>
      </c>
      <c r="F182" s="26">
        <v>1.14949158199</v>
      </c>
      <c r="G182" s="26">
        <v>3.6000990530649997</v>
      </c>
      <c r="H182" s="26">
        <v>8.934673257972001</v>
      </c>
      <c r="I182" s="26">
        <v>5.973414673722</v>
      </c>
      <c r="J182" s="26">
        <v>0.3108059263630011</v>
      </c>
      <c r="K182" s="26">
        <v>0.3061498582250201</v>
      </c>
      <c r="L182" s="26">
        <v>0.19066165671340132</v>
      </c>
      <c r="M182" s="26">
        <v>0.26167050506190465</v>
      </c>
      <c r="N182" s="26">
        <v>0.26744538444167276</v>
      </c>
      <c r="O182" s="26">
        <v>0.27560660939054493</v>
      </c>
      <c r="P182" s="26">
        <v>0.2788635856147418</v>
      </c>
      <c r="Q182" s="26">
        <v>0.24591485269762756</v>
      </c>
      <c r="R182" s="26">
        <v>0.22783878184806758</v>
      </c>
      <c r="S182" s="26">
        <v>0.23348580758101808</v>
      </c>
      <c r="T182" s="26">
        <v>0.41161905559132517</v>
      </c>
      <c r="U182" s="26">
        <v>0.39658885561416</v>
      </c>
      <c r="V182" s="26">
        <v>0.3104955376825149</v>
      </c>
      <c r="W182" s="26">
        <v>1.226774611176</v>
      </c>
      <c r="X182" s="26">
        <v>0.7269401393539999</v>
      </c>
      <c r="Y182" s="26">
        <v>0.0564580782</v>
      </c>
      <c r="Z182" s="26">
        <v>0.131005554615</v>
      </c>
      <c r="AA182" s="26">
        <v>0</v>
      </c>
      <c r="AB182" s="26">
        <v>0.441681410847</v>
      </c>
      <c r="AC182" s="27">
        <v>26.031398202366</v>
      </c>
    </row>
    <row r="183" spans="1:29" ht="12.75" customHeight="1">
      <c r="A183" s="118"/>
      <c r="B183" s="119"/>
      <c r="C183" s="123"/>
      <c r="D183" s="18" t="s">
        <v>31</v>
      </c>
      <c r="E183" s="28">
        <v>22.071944226148666</v>
      </c>
      <c r="F183" s="28">
        <v>25.724935733095847</v>
      </c>
      <c r="G183" s="28">
        <v>156.64331471729466</v>
      </c>
      <c r="H183" s="28">
        <v>565.531309753661</v>
      </c>
      <c r="I183" s="28">
        <v>729.6641521806228</v>
      </c>
      <c r="J183" s="28">
        <v>105.78768165951807</v>
      </c>
      <c r="K183" s="28">
        <v>91.21745823538538</v>
      </c>
      <c r="L183" s="28">
        <v>71.54509099866183</v>
      </c>
      <c r="M183" s="28">
        <v>90.49267319653005</v>
      </c>
      <c r="N183" s="28">
        <v>100.23670507619869</v>
      </c>
      <c r="O183" s="28">
        <v>142.99572026664376</v>
      </c>
      <c r="P183" s="28">
        <v>151.26734169296353</v>
      </c>
      <c r="Q183" s="28">
        <v>125.36489524843242</v>
      </c>
      <c r="R183" s="28">
        <v>116.5206865602479</v>
      </c>
      <c r="S183" s="28">
        <v>122.96385632677531</v>
      </c>
      <c r="T183" s="28">
        <v>123.01357424182808</v>
      </c>
      <c r="U183" s="28">
        <v>122.7080696901833</v>
      </c>
      <c r="V183" s="28">
        <v>120.08269975560466</v>
      </c>
      <c r="W183" s="28">
        <v>121.21589227902115</v>
      </c>
      <c r="X183" s="28">
        <v>109.13250946512495</v>
      </c>
      <c r="Y183" s="28">
        <v>108.31805060106645</v>
      </c>
      <c r="Z183" s="28">
        <v>101.52481597858953</v>
      </c>
      <c r="AA183" s="28">
        <v>54.9060236029105</v>
      </c>
      <c r="AB183" s="28">
        <v>164.9923955317608</v>
      </c>
      <c r="AC183" s="29">
        <v>3643.921797018269</v>
      </c>
    </row>
    <row r="184" spans="1:29" ht="12.75" customHeight="1">
      <c r="A184" s="118"/>
      <c r="B184" s="120"/>
      <c r="C184" s="123" t="s">
        <v>28</v>
      </c>
      <c r="D184" s="123"/>
      <c r="E184" s="28">
        <v>2145.430933249285</v>
      </c>
      <c r="F184" s="28">
        <v>1143.7322612138819</v>
      </c>
      <c r="G184" s="28">
        <v>3015.7498254947545</v>
      </c>
      <c r="H184" s="28">
        <v>5587.140548137385</v>
      </c>
      <c r="I184" s="28">
        <v>5330.728184962332</v>
      </c>
      <c r="J184" s="28">
        <v>520.5144763924961</v>
      </c>
      <c r="K184" s="28">
        <v>536.4006158803616</v>
      </c>
      <c r="L184" s="28">
        <v>544.7887837488809</v>
      </c>
      <c r="M184" s="28">
        <v>617.584016162465</v>
      </c>
      <c r="N184" s="28">
        <v>602.7079935811028</v>
      </c>
      <c r="O184" s="28">
        <v>770.5162147171063</v>
      </c>
      <c r="P184" s="28">
        <v>745.3484525497249</v>
      </c>
      <c r="Q184" s="28">
        <v>600.2424043239082</v>
      </c>
      <c r="R184" s="28">
        <v>608.2680751444941</v>
      </c>
      <c r="S184" s="28">
        <v>595.8604144057398</v>
      </c>
      <c r="T184" s="28">
        <v>601.8186595730639</v>
      </c>
      <c r="U184" s="28">
        <v>570.379756401951</v>
      </c>
      <c r="V184" s="28">
        <v>594.1358385807515</v>
      </c>
      <c r="W184" s="28">
        <v>581.1972148166055</v>
      </c>
      <c r="X184" s="28">
        <v>547.8079116829146</v>
      </c>
      <c r="Y184" s="28">
        <v>543.748780699371</v>
      </c>
      <c r="Z184" s="28">
        <v>471.7821646032545</v>
      </c>
      <c r="AA184" s="28">
        <v>288.25324126264644</v>
      </c>
      <c r="AB184" s="28">
        <v>540.9391177736629</v>
      </c>
      <c r="AC184" s="29">
        <v>28105.075885358136</v>
      </c>
    </row>
    <row r="185" spans="1:29" ht="12.75" customHeight="1">
      <c r="A185" s="114"/>
      <c r="B185" s="111" t="s">
        <v>102</v>
      </c>
      <c r="C185" s="123" t="s">
        <v>29</v>
      </c>
      <c r="D185" s="35" t="s">
        <v>58</v>
      </c>
      <c r="E185" s="36">
        <v>776.8037588701054</v>
      </c>
      <c r="F185" s="36">
        <v>386.7103477282258</v>
      </c>
      <c r="G185" s="36">
        <v>1198.3897770570609</v>
      </c>
      <c r="H185" s="36">
        <v>2204.9052245066823</v>
      </c>
      <c r="I185" s="36">
        <v>2005.8561212487225</v>
      </c>
      <c r="J185" s="36">
        <v>192.34226923727206</v>
      </c>
      <c r="K185" s="36">
        <v>202.9972420697758</v>
      </c>
      <c r="L185" s="36">
        <v>211.31656747973702</v>
      </c>
      <c r="M185" s="36">
        <v>231.95156652836488</v>
      </c>
      <c r="N185" s="36">
        <v>222.88716228746134</v>
      </c>
      <c r="O185" s="36">
        <v>265.65879811540816</v>
      </c>
      <c r="P185" s="36">
        <v>246.05366611980986</v>
      </c>
      <c r="Q185" s="36">
        <v>187.45445449580112</v>
      </c>
      <c r="R185" s="36">
        <v>189.5587251059813</v>
      </c>
      <c r="S185" s="36">
        <v>182.96778800017916</v>
      </c>
      <c r="T185" s="36">
        <v>182.98766894241908</v>
      </c>
      <c r="U185" s="36">
        <v>180.93118672823687</v>
      </c>
      <c r="V185" s="36">
        <v>193.06287139178576</v>
      </c>
      <c r="W185" s="36">
        <v>184.24240683171703</v>
      </c>
      <c r="X185" s="36">
        <v>193.90957222521956</v>
      </c>
      <c r="Y185" s="36">
        <v>186.96365926586594</v>
      </c>
      <c r="Z185" s="36">
        <v>153.84703238142532</v>
      </c>
      <c r="AA185" s="36">
        <v>88.91595820046484</v>
      </c>
      <c r="AB185" s="36">
        <v>146.39103564304023</v>
      </c>
      <c r="AC185" s="37">
        <v>10217.104860460764</v>
      </c>
    </row>
    <row r="186" spans="1:29" ht="12.75" customHeight="1">
      <c r="A186" s="114"/>
      <c r="B186" s="112"/>
      <c r="C186" s="123"/>
      <c r="D186" s="38" t="s">
        <v>79</v>
      </c>
      <c r="E186" s="39">
        <v>1.2576542139675515</v>
      </c>
      <c r="F186" s="39">
        <v>2.0479425923022148</v>
      </c>
      <c r="G186" s="39">
        <v>5.97847104834962</v>
      </c>
      <c r="H186" s="39">
        <v>20.445830213067204</v>
      </c>
      <c r="I186" s="39">
        <v>64.3656383964656</v>
      </c>
      <c r="J186" s="39">
        <v>9.009779811056884</v>
      </c>
      <c r="K186" s="39">
        <v>8.865247906414382</v>
      </c>
      <c r="L186" s="39">
        <v>7.684598737956325</v>
      </c>
      <c r="M186" s="39">
        <v>9.210644772295593</v>
      </c>
      <c r="N186" s="39">
        <v>11.010022935846095</v>
      </c>
      <c r="O186" s="39">
        <v>15.072411040840336</v>
      </c>
      <c r="P186" s="39">
        <v>14.971627892292483</v>
      </c>
      <c r="Q186" s="39">
        <v>13.178060757142594</v>
      </c>
      <c r="R186" s="39">
        <v>9.227945063612529</v>
      </c>
      <c r="S186" s="39">
        <v>7.378766803519461</v>
      </c>
      <c r="T186" s="39">
        <v>12.213542403130555</v>
      </c>
      <c r="U186" s="39">
        <v>13.152946902344794</v>
      </c>
      <c r="V186" s="39">
        <v>10.538174678743951</v>
      </c>
      <c r="W186" s="39">
        <v>10.862047237402411</v>
      </c>
      <c r="X186" s="39">
        <v>8.377067378720573</v>
      </c>
      <c r="Y186" s="39">
        <v>8.597209386030457</v>
      </c>
      <c r="Z186" s="39">
        <v>6.952775364968379</v>
      </c>
      <c r="AA186" s="39">
        <v>4.419814060421138</v>
      </c>
      <c r="AB186" s="39">
        <v>38.69057641792352</v>
      </c>
      <c r="AC186" s="40">
        <v>313.50879601481466</v>
      </c>
    </row>
    <row r="187" spans="1:29" ht="12.75" customHeight="1">
      <c r="A187" s="114"/>
      <c r="B187" s="112"/>
      <c r="C187" s="123"/>
      <c r="D187" s="22" t="s">
        <v>30</v>
      </c>
      <c r="E187" s="26">
        <v>4.175011746587001</v>
      </c>
      <c r="F187" s="26">
        <v>0.576162995547</v>
      </c>
      <c r="G187" s="26">
        <v>1.9823181625230002</v>
      </c>
      <c r="H187" s="26">
        <v>1.892086417687</v>
      </c>
      <c r="I187" s="26">
        <v>3.8561283604520002</v>
      </c>
      <c r="J187" s="26">
        <v>0.1732567919119659</v>
      </c>
      <c r="K187" s="26">
        <v>0.18189578240768908</v>
      </c>
      <c r="L187" s="26">
        <v>0.18359330110357927</v>
      </c>
      <c r="M187" s="26">
        <v>0.20378608163949113</v>
      </c>
      <c r="N187" s="26">
        <v>0.2034024340032746</v>
      </c>
      <c r="O187" s="26">
        <v>0.4033225253864103</v>
      </c>
      <c r="P187" s="26">
        <v>0.374730460277236</v>
      </c>
      <c r="Q187" s="26">
        <v>0.29154250764564893</v>
      </c>
      <c r="R187" s="26">
        <v>0.27979896084513145</v>
      </c>
      <c r="S187" s="26">
        <v>0.26407175987357323</v>
      </c>
      <c r="T187" s="26">
        <v>0.27730465572663443</v>
      </c>
      <c r="U187" s="26">
        <v>0.2770948415742317</v>
      </c>
      <c r="V187" s="26">
        <v>0.290553936139134</v>
      </c>
      <c r="W187" s="26">
        <v>0.214194532651</v>
      </c>
      <c r="X187" s="26">
        <v>0.25121787805</v>
      </c>
      <c r="Y187" s="26">
        <v>0.6934371206200001</v>
      </c>
      <c r="Z187" s="26">
        <v>0.15753479264</v>
      </c>
      <c r="AA187" s="26">
        <v>0</v>
      </c>
      <c r="AB187" s="26">
        <v>0.094134598085</v>
      </c>
      <c r="AC187" s="27">
        <v>17.296580643375997</v>
      </c>
    </row>
    <row r="188" spans="1:29" ht="12.75" customHeight="1">
      <c r="A188" s="114"/>
      <c r="B188" s="112"/>
      <c r="C188" s="123"/>
      <c r="D188" s="18" t="s">
        <v>31</v>
      </c>
      <c r="E188" s="28">
        <v>782.23642483066</v>
      </c>
      <c r="F188" s="28">
        <v>389.33445331607504</v>
      </c>
      <c r="G188" s="28">
        <v>1206.3505662679338</v>
      </c>
      <c r="H188" s="28">
        <v>2227.2431411374364</v>
      </c>
      <c r="I188" s="28">
        <v>2074.07788800564</v>
      </c>
      <c r="J188" s="28">
        <v>201.52530584024092</v>
      </c>
      <c r="K188" s="28">
        <v>212.04438575859788</v>
      </c>
      <c r="L188" s="28">
        <v>219.1847595187969</v>
      </c>
      <c r="M188" s="28">
        <v>241.36599738229998</v>
      </c>
      <c r="N188" s="28">
        <v>234.10058765731068</v>
      </c>
      <c r="O188" s="28">
        <v>281.1345316816349</v>
      </c>
      <c r="P188" s="28">
        <v>261.4000244723796</v>
      </c>
      <c r="Q188" s="28">
        <v>200.92405776058936</v>
      </c>
      <c r="R188" s="28">
        <v>199.06646913043895</v>
      </c>
      <c r="S188" s="28">
        <v>190.6106265635722</v>
      </c>
      <c r="T188" s="28">
        <v>195.47851600127626</v>
      </c>
      <c r="U188" s="28">
        <v>194.3612284721559</v>
      </c>
      <c r="V188" s="28">
        <v>203.89160000666888</v>
      </c>
      <c r="W188" s="28">
        <v>195.31864860177043</v>
      </c>
      <c r="X188" s="28">
        <v>202.53785748199016</v>
      </c>
      <c r="Y188" s="28">
        <v>196.25430577251637</v>
      </c>
      <c r="Z188" s="28">
        <v>160.9573425390337</v>
      </c>
      <c r="AA188" s="28">
        <v>93.33577226088597</v>
      </c>
      <c r="AB188" s="28">
        <v>185.17574665904877</v>
      </c>
      <c r="AC188" s="29">
        <v>10547.910237118951</v>
      </c>
    </row>
    <row r="189" spans="1:29" ht="12.75" customHeight="1">
      <c r="A189" s="114"/>
      <c r="B189" s="112"/>
      <c r="C189" s="123" t="s">
        <v>80</v>
      </c>
      <c r="D189" s="35" t="s">
        <v>58</v>
      </c>
      <c r="E189" s="36">
        <v>4.524972885361186</v>
      </c>
      <c r="F189" s="36">
        <v>2.927591548696614</v>
      </c>
      <c r="G189" s="36">
        <v>23.385435435720893</v>
      </c>
      <c r="H189" s="36">
        <v>60.712940636186666</v>
      </c>
      <c r="I189" s="36">
        <v>65.63756266488836</v>
      </c>
      <c r="J189" s="36">
        <v>6.664702475176555</v>
      </c>
      <c r="K189" s="36">
        <v>7.668120972737545</v>
      </c>
      <c r="L189" s="36">
        <v>6.98251536366444</v>
      </c>
      <c r="M189" s="36">
        <v>8.018340492819227</v>
      </c>
      <c r="N189" s="36">
        <v>8.24836002362623</v>
      </c>
      <c r="O189" s="36">
        <v>9.260616181698934</v>
      </c>
      <c r="P189" s="36">
        <v>8.133301778049155</v>
      </c>
      <c r="Q189" s="36">
        <v>6.8561789753965</v>
      </c>
      <c r="R189" s="36">
        <v>6.497302991400705</v>
      </c>
      <c r="S189" s="36">
        <v>7.701913902775314</v>
      </c>
      <c r="T189" s="36">
        <v>8.717223940453529</v>
      </c>
      <c r="U189" s="36">
        <v>7.711632034768522</v>
      </c>
      <c r="V189" s="36">
        <v>8.16274193917661</v>
      </c>
      <c r="W189" s="36">
        <v>7.475148917272435</v>
      </c>
      <c r="X189" s="36">
        <v>5.416298662114594</v>
      </c>
      <c r="Y189" s="36">
        <v>8.458597269113767</v>
      </c>
      <c r="Z189" s="36">
        <v>9.11836873060074</v>
      </c>
      <c r="AA189" s="36">
        <v>3.603231674112363</v>
      </c>
      <c r="AB189" s="36">
        <v>2.9048930986839996</v>
      </c>
      <c r="AC189" s="37">
        <v>294.78799259449494</v>
      </c>
    </row>
    <row r="190" spans="1:29" ht="12.75" customHeight="1">
      <c r="A190" s="114"/>
      <c r="B190" s="112"/>
      <c r="C190" s="123"/>
      <c r="D190" s="38" t="s">
        <v>79</v>
      </c>
      <c r="E190" s="39">
        <v>0.5147430029325029</v>
      </c>
      <c r="F190" s="39">
        <v>2.5551616401689263</v>
      </c>
      <c r="G190" s="39">
        <v>21.837498449090628</v>
      </c>
      <c r="H190" s="39">
        <v>152.14406915368338</v>
      </c>
      <c r="I190" s="39">
        <v>157.72923663188953</v>
      </c>
      <c r="J190" s="39">
        <v>31.213251814968004</v>
      </c>
      <c r="K190" s="39">
        <v>30.806818805849705</v>
      </c>
      <c r="L190" s="39">
        <v>15.07966688499491</v>
      </c>
      <c r="M190" s="39">
        <v>21.922139066373017</v>
      </c>
      <c r="N190" s="39">
        <v>22.401642267579465</v>
      </c>
      <c r="O190" s="39">
        <v>33.770658259340536</v>
      </c>
      <c r="P190" s="39">
        <v>38.453190678253726</v>
      </c>
      <c r="Q190" s="39">
        <v>30.604144291856258</v>
      </c>
      <c r="R190" s="39">
        <v>32.91150049502205</v>
      </c>
      <c r="S190" s="39">
        <v>32.0234230876627</v>
      </c>
      <c r="T190" s="39">
        <v>27.55092352706989</v>
      </c>
      <c r="U190" s="39">
        <v>30.94957249082146</v>
      </c>
      <c r="V190" s="39">
        <v>31.203956461988902</v>
      </c>
      <c r="W190" s="39">
        <v>32.281433604973266</v>
      </c>
      <c r="X190" s="39">
        <v>32.97159977732806</v>
      </c>
      <c r="Y190" s="39">
        <v>33.54875203303686</v>
      </c>
      <c r="Z190" s="39">
        <v>28.669624236029986</v>
      </c>
      <c r="AA190" s="39">
        <v>15.347139119826121</v>
      </c>
      <c r="AB190" s="39">
        <v>61.421276271219796</v>
      </c>
      <c r="AC190" s="40">
        <v>917.9114220519594</v>
      </c>
    </row>
    <row r="191" spans="1:29" ht="12.75" customHeight="1">
      <c r="A191" s="114"/>
      <c r="B191" s="112"/>
      <c r="C191" s="123"/>
      <c r="D191" s="22" t="s">
        <v>30</v>
      </c>
      <c r="E191" s="26">
        <v>0</v>
      </c>
      <c r="F191" s="26">
        <v>0.17237051634</v>
      </c>
      <c r="G191" s="26">
        <v>1.194808511473</v>
      </c>
      <c r="H191" s="26">
        <v>1.2458931882110003</v>
      </c>
      <c r="I191" s="26">
        <v>2.236274342003</v>
      </c>
      <c r="J191" s="26">
        <v>0.2076786567016158</v>
      </c>
      <c r="K191" s="26">
        <v>0.22245665186435262</v>
      </c>
      <c r="L191" s="26">
        <v>0.11503693641888357</v>
      </c>
      <c r="M191" s="26">
        <v>0.1617793249724397</v>
      </c>
      <c r="N191" s="26">
        <v>0.15809379692370829</v>
      </c>
      <c r="O191" s="26">
        <v>0.04884324510418186</v>
      </c>
      <c r="P191" s="26">
        <v>0.0536711029425611</v>
      </c>
      <c r="Q191" s="26">
        <v>0.040043358133676966</v>
      </c>
      <c r="R191" s="26">
        <v>0.04251172009664794</v>
      </c>
      <c r="S191" s="26">
        <v>0.04503743768293215</v>
      </c>
      <c r="T191" s="26">
        <v>0</v>
      </c>
      <c r="U191" s="26">
        <v>0</v>
      </c>
      <c r="V191" s="26">
        <v>0</v>
      </c>
      <c r="W191" s="26">
        <v>0.09225675242499999</v>
      </c>
      <c r="X191" s="26">
        <v>0.48792260921799996</v>
      </c>
      <c r="Y191" s="26">
        <v>0</v>
      </c>
      <c r="Z191" s="26">
        <v>0</v>
      </c>
      <c r="AA191" s="26">
        <v>0</v>
      </c>
      <c r="AB191" s="26">
        <v>0.146040739987</v>
      </c>
      <c r="AC191" s="27">
        <v>6.670718890498001</v>
      </c>
    </row>
    <row r="192" spans="1:29" ht="12.75" customHeight="1">
      <c r="A192" s="114"/>
      <c r="B192" s="112"/>
      <c r="C192" s="123"/>
      <c r="D192" s="18" t="s">
        <v>31</v>
      </c>
      <c r="E192" s="28">
        <v>5.0397158882936886</v>
      </c>
      <c r="F192" s="28">
        <v>5.655123705205541</v>
      </c>
      <c r="G192" s="28">
        <v>46.41774239628452</v>
      </c>
      <c r="H192" s="28">
        <v>214.10290297808103</v>
      </c>
      <c r="I192" s="28">
        <v>225.60307363878087</v>
      </c>
      <c r="J192" s="28">
        <v>38.085632946846175</v>
      </c>
      <c r="K192" s="28">
        <v>38.6973964304516</v>
      </c>
      <c r="L192" s="28">
        <v>22.177219185078233</v>
      </c>
      <c r="M192" s="28">
        <v>30.10225888416468</v>
      </c>
      <c r="N192" s="28">
        <v>30.808096088129403</v>
      </c>
      <c r="O192" s="28">
        <v>43.08011768614365</v>
      </c>
      <c r="P192" s="28">
        <v>46.64016355924544</v>
      </c>
      <c r="Q192" s="28">
        <v>37.50036662538643</v>
      </c>
      <c r="R192" s="28">
        <v>39.451315206519396</v>
      </c>
      <c r="S192" s="28">
        <v>39.770374428120945</v>
      </c>
      <c r="T192" s="28">
        <v>36.26814746752342</v>
      </c>
      <c r="U192" s="28">
        <v>38.66120452558998</v>
      </c>
      <c r="V192" s="28">
        <v>39.36669840116551</v>
      </c>
      <c r="W192" s="28">
        <v>39.8488392746707</v>
      </c>
      <c r="X192" s="28">
        <v>38.875821048660654</v>
      </c>
      <c r="Y192" s="28">
        <v>42.00734930215064</v>
      </c>
      <c r="Z192" s="28">
        <v>37.78799296663073</v>
      </c>
      <c r="AA192" s="28">
        <v>18.950370793938482</v>
      </c>
      <c r="AB192" s="28">
        <v>64.4722101098908</v>
      </c>
      <c r="AC192" s="29">
        <v>1219.3701335369524</v>
      </c>
    </row>
    <row r="193" spans="1:29" ht="12.75" customHeight="1">
      <c r="A193" s="114"/>
      <c r="B193" s="113"/>
      <c r="C193" s="123" t="s">
        <v>28</v>
      </c>
      <c r="D193" s="123"/>
      <c r="E193" s="28">
        <v>787.2761407189537</v>
      </c>
      <c r="F193" s="28">
        <v>394.9895770212806</v>
      </c>
      <c r="G193" s="28">
        <v>1252.7683086642182</v>
      </c>
      <c r="H193" s="28">
        <v>2441.346044115517</v>
      </c>
      <c r="I193" s="28">
        <v>2299.6809616444207</v>
      </c>
      <c r="J193" s="28">
        <v>239.6109387870871</v>
      </c>
      <c r="K193" s="28">
        <v>250.74178218904947</v>
      </c>
      <c r="L193" s="28">
        <v>241.36197870387514</v>
      </c>
      <c r="M193" s="28">
        <v>271.46825626646466</v>
      </c>
      <c r="N193" s="28">
        <v>264.9086837454401</v>
      </c>
      <c r="O193" s="28">
        <v>324.2146493677786</v>
      </c>
      <c r="P193" s="28">
        <v>308.04018803162506</v>
      </c>
      <c r="Q193" s="28">
        <v>238.42442438597575</v>
      </c>
      <c r="R193" s="28">
        <v>238.51778433695836</v>
      </c>
      <c r="S193" s="28">
        <v>230.38100099169313</v>
      </c>
      <c r="T193" s="28">
        <v>231.74666346879965</v>
      </c>
      <c r="U193" s="28">
        <v>233.02243299774588</v>
      </c>
      <c r="V193" s="28">
        <v>243.2582984078344</v>
      </c>
      <c r="W193" s="28">
        <v>235.16748787644116</v>
      </c>
      <c r="X193" s="28">
        <v>241.41367853065083</v>
      </c>
      <c r="Y193" s="28">
        <v>238.261655074667</v>
      </c>
      <c r="Z193" s="28">
        <v>198.74533550566443</v>
      </c>
      <c r="AA193" s="28">
        <v>112.28614305482446</v>
      </c>
      <c r="AB193" s="28">
        <v>249.64795676893957</v>
      </c>
      <c r="AC193" s="29">
        <v>11767.280370655904</v>
      </c>
    </row>
    <row r="194" spans="1:29" ht="12.75" customHeight="1">
      <c r="A194" s="114"/>
      <c r="B194" s="111" t="s">
        <v>103</v>
      </c>
      <c r="C194" s="123" t="s">
        <v>29</v>
      </c>
      <c r="D194" s="35" t="s">
        <v>58</v>
      </c>
      <c r="E194" s="36">
        <v>462.7849298060173</v>
      </c>
      <c r="F194" s="36">
        <v>289.83493856457744</v>
      </c>
      <c r="G194" s="36">
        <v>691.0770160153645</v>
      </c>
      <c r="H194" s="36">
        <v>1076.6959309993115</v>
      </c>
      <c r="I194" s="36">
        <v>945.2830089372035</v>
      </c>
      <c r="J194" s="36">
        <v>79.31259457287868</v>
      </c>
      <c r="K194" s="36">
        <v>86.90817170100999</v>
      </c>
      <c r="L194" s="36">
        <v>95.08001872471131</v>
      </c>
      <c r="M194" s="36">
        <v>109.38931341284588</v>
      </c>
      <c r="N194" s="36">
        <v>104.04477283094243</v>
      </c>
      <c r="O194" s="36">
        <v>129.61873441610754</v>
      </c>
      <c r="P194" s="36">
        <v>125.47049940223917</v>
      </c>
      <c r="Q194" s="36">
        <v>101.32418337050365</v>
      </c>
      <c r="R194" s="36">
        <v>111.20515149840452</v>
      </c>
      <c r="S194" s="36">
        <v>105.92326649379784</v>
      </c>
      <c r="T194" s="36">
        <v>102.89893014238437</v>
      </c>
      <c r="U194" s="36">
        <v>91.07792253350834</v>
      </c>
      <c r="V194" s="36">
        <v>98.57680922869542</v>
      </c>
      <c r="W194" s="36">
        <v>96.34373558041085</v>
      </c>
      <c r="X194" s="36">
        <v>72.32935499240426</v>
      </c>
      <c r="Y194" s="36">
        <v>87.15112859103334</v>
      </c>
      <c r="Z194" s="36">
        <v>69.35134283053824</v>
      </c>
      <c r="AA194" s="36">
        <v>52.101118959407536</v>
      </c>
      <c r="AB194" s="36">
        <v>48.25166822094598</v>
      </c>
      <c r="AC194" s="37">
        <v>5232.034541825243</v>
      </c>
    </row>
    <row r="195" spans="1:29" ht="12.75" customHeight="1">
      <c r="A195" s="114"/>
      <c r="B195" s="112"/>
      <c r="C195" s="123"/>
      <c r="D195" s="38" t="s">
        <v>79</v>
      </c>
      <c r="E195" s="39">
        <v>0.2432774474505145</v>
      </c>
      <c r="F195" s="39">
        <v>0.4400910854598965</v>
      </c>
      <c r="G195" s="39">
        <v>0.8835633351098521</v>
      </c>
      <c r="H195" s="39">
        <v>2.9560165142545536</v>
      </c>
      <c r="I195" s="39">
        <v>5.507198052449848</v>
      </c>
      <c r="J195" s="39">
        <v>1.2933578471293425</v>
      </c>
      <c r="K195" s="39">
        <v>0.845652834764463</v>
      </c>
      <c r="L195" s="39">
        <v>1.0036180269621153</v>
      </c>
      <c r="M195" s="39">
        <v>0.8729767417539708</v>
      </c>
      <c r="N195" s="39">
        <v>0.7195201815419233</v>
      </c>
      <c r="O195" s="39">
        <v>2.1292096076579803</v>
      </c>
      <c r="P195" s="39">
        <v>2.0217674136336816</v>
      </c>
      <c r="Q195" s="39">
        <v>1.805434044548373</v>
      </c>
      <c r="R195" s="39">
        <v>1.3845419725462231</v>
      </c>
      <c r="S195" s="39">
        <v>1.0693285331111626</v>
      </c>
      <c r="T195" s="39">
        <v>2.0480702747490693</v>
      </c>
      <c r="U195" s="39">
        <v>1.5639957148350947</v>
      </c>
      <c r="V195" s="39">
        <v>0.909128913024239</v>
      </c>
      <c r="W195" s="39">
        <v>2.0691730186483555</v>
      </c>
      <c r="X195" s="39">
        <v>2.4342213983327983</v>
      </c>
      <c r="Y195" s="39">
        <v>3.4379911585372196</v>
      </c>
      <c r="Z195" s="39">
        <v>3.144783968272655</v>
      </c>
      <c r="AA195" s="39">
        <v>1.3029416093739146</v>
      </c>
      <c r="AB195" s="39">
        <v>3.277728254161661</v>
      </c>
      <c r="AC195" s="40">
        <v>43.3635879483089</v>
      </c>
    </row>
    <row r="196" spans="1:29" ht="12.75" customHeight="1">
      <c r="A196" s="114"/>
      <c r="B196" s="112"/>
      <c r="C196" s="123"/>
      <c r="D196" s="22" t="s">
        <v>30</v>
      </c>
      <c r="E196" s="26">
        <v>1.243852079754</v>
      </c>
      <c r="F196" s="26">
        <v>0</v>
      </c>
      <c r="G196" s="26">
        <v>0.772618875549</v>
      </c>
      <c r="H196" s="26">
        <v>0.390137505562</v>
      </c>
      <c r="I196" s="26">
        <v>3.283493587807</v>
      </c>
      <c r="J196" s="26">
        <v>0.1894280293556421</v>
      </c>
      <c r="K196" s="26">
        <v>0.20267926852679571</v>
      </c>
      <c r="L196" s="26">
        <v>0.22416208090638942</v>
      </c>
      <c r="M196" s="26">
        <v>0.25639085737899614</v>
      </c>
      <c r="N196" s="26">
        <v>0.24342000784017645</v>
      </c>
      <c r="O196" s="26">
        <v>0.04498533390158705</v>
      </c>
      <c r="P196" s="26">
        <v>0.043453431819972015</v>
      </c>
      <c r="Q196" s="26">
        <v>0.03523162992114043</v>
      </c>
      <c r="R196" s="26">
        <v>0.038245894576824785</v>
      </c>
      <c r="S196" s="26">
        <v>0.0362430830574757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0.48344209677600003</v>
      </c>
      <c r="AA196" s="26">
        <v>0</v>
      </c>
      <c r="AB196" s="26">
        <v>0.074996905386</v>
      </c>
      <c r="AC196" s="27">
        <v>7.5627806681189975</v>
      </c>
    </row>
    <row r="197" spans="1:29" ht="12.75" customHeight="1">
      <c r="A197" s="114"/>
      <c r="B197" s="112"/>
      <c r="C197" s="123"/>
      <c r="D197" s="18" t="s">
        <v>31</v>
      </c>
      <c r="E197" s="28">
        <v>464.2720593332219</v>
      </c>
      <c r="F197" s="28">
        <v>290.2750296500373</v>
      </c>
      <c r="G197" s="28">
        <v>692.7331982260233</v>
      </c>
      <c r="H197" s="28">
        <v>1080.042085019128</v>
      </c>
      <c r="I197" s="28">
        <v>954.0737005774604</v>
      </c>
      <c r="J197" s="28">
        <v>80.79538044936366</v>
      </c>
      <c r="K197" s="28">
        <v>87.95650380430125</v>
      </c>
      <c r="L197" s="28">
        <v>96.30779883257982</v>
      </c>
      <c r="M197" s="28">
        <v>110.51868101197884</v>
      </c>
      <c r="N197" s="28">
        <v>105.00771302032454</v>
      </c>
      <c r="O197" s="28">
        <v>131.7929293576671</v>
      </c>
      <c r="P197" s="28">
        <v>127.53572024769282</v>
      </c>
      <c r="Q197" s="28">
        <v>103.16484904497315</v>
      </c>
      <c r="R197" s="28">
        <v>112.62793936552757</v>
      </c>
      <c r="S197" s="28">
        <v>107.02883810996649</v>
      </c>
      <c r="T197" s="28">
        <v>104.94700041713344</v>
      </c>
      <c r="U197" s="28">
        <v>92.64191824834343</v>
      </c>
      <c r="V197" s="28">
        <v>99.48593814171967</v>
      </c>
      <c r="W197" s="28">
        <v>98.41290859905921</v>
      </c>
      <c r="X197" s="28">
        <v>74.76357639073706</v>
      </c>
      <c r="Y197" s="28">
        <v>90.58911974957056</v>
      </c>
      <c r="Z197" s="28">
        <v>72.9795688955869</v>
      </c>
      <c r="AA197" s="28">
        <v>53.40406056878145</v>
      </c>
      <c r="AB197" s="28">
        <v>51.60439338049363</v>
      </c>
      <c r="AC197" s="29">
        <v>5282.960910441672</v>
      </c>
    </row>
    <row r="198" spans="1:29" ht="12.75" customHeight="1">
      <c r="A198" s="114"/>
      <c r="B198" s="112"/>
      <c r="C198" s="123" t="s">
        <v>80</v>
      </c>
      <c r="D198" s="35" t="s">
        <v>58</v>
      </c>
      <c r="E198" s="36">
        <v>4.537967928924122</v>
      </c>
      <c r="F198" s="36">
        <v>5.491742472295919</v>
      </c>
      <c r="G198" s="36">
        <v>27.675625404656493</v>
      </c>
      <c r="H198" s="36">
        <v>57.37515340928258</v>
      </c>
      <c r="I198" s="36">
        <v>52.15254118930885</v>
      </c>
      <c r="J198" s="36">
        <v>3.498682048880065</v>
      </c>
      <c r="K198" s="36">
        <v>3.730741255037394</v>
      </c>
      <c r="L198" s="36">
        <v>4.265099060750858</v>
      </c>
      <c r="M198" s="36">
        <v>4.4638198812599095</v>
      </c>
      <c r="N198" s="36">
        <v>4.428367116007972</v>
      </c>
      <c r="O198" s="36">
        <v>6.735588955014434</v>
      </c>
      <c r="P198" s="36">
        <v>6.240264344551666</v>
      </c>
      <c r="Q198" s="36">
        <v>5.360177542590039</v>
      </c>
      <c r="R198" s="36">
        <v>5.432088673241444</v>
      </c>
      <c r="S198" s="36">
        <v>5.295540463990036</v>
      </c>
      <c r="T198" s="36">
        <v>7.015106893521227</v>
      </c>
      <c r="U198" s="36">
        <v>6.207672331308843</v>
      </c>
      <c r="V198" s="36">
        <v>5.050902198573742</v>
      </c>
      <c r="W198" s="36">
        <v>5.621543705404431</v>
      </c>
      <c r="X198" s="36">
        <v>1.3603130474972844</v>
      </c>
      <c r="Y198" s="36">
        <v>4.4200879251591685</v>
      </c>
      <c r="Z198" s="36">
        <v>1.9796133356670158</v>
      </c>
      <c r="AA198" s="36">
        <v>3.8407782553740413</v>
      </c>
      <c r="AB198" s="36">
        <v>5.371415059156</v>
      </c>
      <c r="AC198" s="37">
        <v>237.5508324974536</v>
      </c>
    </row>
    <row r="199" spans="1:29" ht="12.75" customHeight="1">
      <c r="A199" s="114"/>
      <c r="B199" s="112"/>
      <c r="C199" s="123"/>
      <c r="D199" s="38" t="s">
        <v>79</v>
      </c>
      <c r="E199" s="39">
        <v>0.4178538534309333</v>
      </c>
      <c r="F199" s="39">
        <v>2.5783610818182767</v>
      </c>
      <c r="G199" s="39">
        <v>11.23549386952043</v>
      </c>
      <c r="H199" s="39">
        <v>56.85226331441123</v>
      </c>
      <c r="I199" s="39">
        <v>115.43135926012036</v>
      </c>
      <c r="J199" s="39">
        <v>13.117722625619974</v>
      </c>
      <c r="K199" s="39">
        <v>8.640392760109478</v>
      </c>
      <c r="L199" s="39">
        <v>9.288016987805467</v>
      </c>
      <c r="M199" s="39">
        <v>10.831146848814702</v>
      </c>
      <c r="N199" s="39">
        <v>14.638829225036881</v>
      </c>
      <c r="O199" s="39">
        <v>28.014080763487744</v>
      </c>
      <c r="P199" s="39">
        <v>29.085921029912193</v>
      </c>
      <c r="Q199" s="39">
        <v>24.195281178533897</v>
      </c>
      <c r="R199" s="39">
        <v>19.249496823956726</v>
      </c>
      <c r="S199" s="39">
        <v>22.541254447345974</v>
      </c>
      <c r="T199" s="39">
        <v>18.938658818233154</v>
      </c>
      <c r="U199" s="39">
        <v>20.941921610852738</v>
      </c>
      <c r="V199" s="39">
        <v>16.39343703511863</v>
      </c>
      <c r="W199" s="39">
        <v>20.001156340947112</v>
      </c>
      <c r="X199" s="39">
        <v>20.023731986185823</v>
      </c>
      <c r="Y199" s="39">
        <v>20.319970364720895</v>
      </c>
      <c r="Z199" s="39">
        <v>17.190955543226597</v>
      </c>
      <c r="AA199" s="39">
        <v>7.365100216485815</v>
      </c>
      <c r="AB199" s="39">
        <v>23.60224710903742</v>
      </c>
      <c r="AC199" s="40">
        <v>530.8946530947326</v>
      </c>
    </row>
    <row r="200" spans="1:29" ht="12.75" customHeight="1">
      <c r="A200" s="114"/>
      <c r="B200" s="112"/>
      <c r="C200" s="123"/>
      <c r="D200" s="22" t="s">
        <v>30</v>
      </c>
      <c r="E200" s="26">
        <v>0.0737134246</v>
      </c>
      <c r="F200" s="26">
        <v>0</v>
      </c>
      <c r="G200" s="26">
        <v>0.8398485727920001</v>
      </c>
      <c r="H200" s="26">
        <v>2.204380524619</v>
      </c>
      <c r="I200" s="26">
        <v>0.901236617137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0.13054015837568111</v>
      </c>
      <c r="P200" s="26">
        <v>0.12651667377343395</v>
      </c>
      <c r="Q200" s="26">
        <v>0.12096161581436427</v>
      </c>
      <c r="R200" s="26">
        <v>0.10542889119871476</v>
      </c>
      <c r="S200" s="26">
        <v>0.11056086018780588</v>
      </c>
      <c r="T200" s="26">
        <v>0.25207098293858304</v>
      </c>
      <c r="U200" s="26">
        <v>0.2692175434124041</v>
      </c>
      <c r="V200" s="26">
        <v>0.1819148749530129</v>
      </c>
      <c r="W200" s="26">
        <v>0.250806224</v>
      </c>
      <c r="X200" s="26">
        <v>0</v>
      </c>
      <c r="Y200" s="26">
        <v>0.0564580782</v>
      </c>
      <c r="Z200" s="26">
        <v>0</v>
      </c>
      <c r="AA200" s="26">
        <v>0</v>
      </c>
      <c r="AB200" s="26">
        <v>0.285977246284</v>
      </c>
      <c r="AC200" s="27">
        <v>5.909632288285999</v>
      </c>
    </row>
    <row r="201" spans="1:29" ht="12.75" customHeight="1">
      <c r="A201" s="114"/>
      <c r="B201" s="112"/>
      <c r="C201" s="123"/>
      <c r="D201" s="18" t="s">
        <v>31</v>
      </c>
      <c r="E201" s="28">
        <v>5.029535206955056</v>
      </c>
      <c r="F201" s="28">
        <v>8.070103554114196</v>
      </c>
      <c r="G201" s="28">
        <v>39.750967846968926</v>
      </c>
      <c r="H201" s="28">
        <v>116.4317972483128</v>
      </c>
      <c r="I201" s="28">
        <v>168.4851370665662</v>
      </c>
      <c r="J201" s="28">
        <v>16.61640467450004</v>
      </c>
      <c r="K201" s="28">
        <v>12.371134015146874</v>
      </c>
      <c r="L201" s="28">
        <v>13.553116048556324</v>
      </c>
      <c r="M201" s="28">
        <v>15.294966730074611</v>
      </c>
      <c r="N201" s="28">
        <v>19.067196341044852</v>
      </c>
      <c r="O201" s="28">
        <v>34.880209876877856</v>
      </c>
      <c r="P201" s="28">
        <v>35.45270204823729</v>
      </c>
      <c r="Q201" s="28">
        <v>29.6764203369383</v>
      </c>
      <c r="R201" s="28">
        <v>24.787014388396884</v>
      </c>
      <c r="S201" s="28">
        <v>27.947355771523814</v>
      </c>
      <c r="T201" s="28">
        <v>26.205836694692966</v>
      </c>
      <c r="U201" s="28">
        <v>27.418811485573983</v>
      </c>
      <c r="V201" s="28">
        <v>21.626254108645387</v>
      </c>
      <c r="W201" s="28">
        <v>25.873506270351545</v>
      </c>
      <c r="X201" s="28">
        <v>21.384045033683105</v>
      </c>
      <c r="Y201" s="28">
        <v>24.796516368080063</v>
      </c>
      <c r="Z201" s="28">
        <v>19.17056887889361</v>
      </c>
      <c r="AA201" s="28">
        <v>11.205878471859856</v>
      </c>
      <c r="AB201" s="28">
        <v>29.259639414477423</v>
      </c>
      <c r="AC201" s="29">
        <v>774.355117880472</v>
      </c>
    </row>
    <row r="202" spans="1:29" ht="12.75" customHeight="1">
      <c r="A202" s="114"/>
      <c r="B202" s="113"/>
      <c r="C202" s="123" t="s">
        <v>28</v>
      </c>
      <c r="D202" s="123"/>
      <c r="E202" s="28">
        <v>469.3015945401769</v>
      </c>
      <c r="F202" s="28">
        <v>298.3451332041515</v>
      </c>
      <c r="G202" s="28">
        <v>732.4841660729924</v>
      </c>
      <c r="H202" s="28">
        <v>1196.4738822674408</v>
      </c>
      <c r="I202" s="28">
        <v>1122.5588376440267</v>
      </c>
      <c r="J202" s="28">
        <v>97.4117851238637</v>
      </c>
      <c r="K202" s="28">
        <v>100.32763781944813</v>
      </c>
      <c r="L202" s="28">
        <v>109.86091488113615</v>
      </c>
      <c r="M202" s="28">
        <v>125.81364774205345</v>
      </c>
      <c r="N202" s="28">
        <v>124.0749093613694</v>
      </c>
      <c r="O202" s="28">
        <v>166.67313923454498</v>
      </c>
      <c r="P202" s="28">
        <v>162.98842229593012</v>
      </c>
      <c r="Q202" s="28">
        <v>132.84126938191145</v>
      </c>
      <c r="R202" s="28">
        <v>137.41495375392446</v>
      </c>
      <c r="S202" s="28">
        <v>134.9761938814903</v>
      </c>
      <c r="T202" s="28">
        <v>131.15283711182641</v>
      </c>
      <c r="U202" s="28">
        <v>120.06072973391743</v>
      </c>
      <c r="V202" s="28">
        <v>121.11219225036507</v>
      </c>
      <c r="W202" s="28">
        <v>124.28641486941075</v>
      </c>
      <c r="X202" s="28">
        <v>96.14762142442017</v>
      </c>
      <c r="Y202" s="28">
        <v>115.38563611765062</v>
      </c>
      <c r="Z202" s="28">
        <v>92.15013777448051</v>
      </c>
      <c r="AA202" s="28">
        <v>64.60993904064131</v>
      </c>
      <c r="AB202" s="28">
        <v>80.86403279497107</v>
      </c>
      <c r="AC202" s="29">
        <v>6057.316028322143</v>
      </c>
    </row>
    <row r="203" spans="1:29" ht="12.75" customHeight="1">
      <c r="A203" s="114"/>
      <c r="B203" s="111" t="s">
        <v>104</v>
      </c>
      <c r="C203" s="123" t="s">
        <v>29</v>
      </c>
      <c r="D203" s="35" t="s">
        <v>58</v>
      </c>
      <c r="E203" s="36">
        <v>506.82162332719815</v>
      </c>
      <c r="F203" s="36">
        <v>253.44288271518332</v>
      </c>
      <c r="G203" s="36">
        <v>565.5964034787611</v>
      </c>
      <c r="H203" s="36">
        <v>1017.4615886035314</v>
      </c>
      <c r="I203" s="36">
        <v>927.7776127972614</v>
      </c>
      <c r="J203" s="36">
        <v>76.78852519572565</v>
      </c>
      <c r="K203" s="36">
        <v>81.82575835092734</v>
      </c>
      <c r="L203" s="36">
        <v>90.1226309477014</v>
      </c>
      <c r="M203" s="36">
        <v>99.04805685436224</v>
      </c>
      <c r="N203" s="36">
        <v>91.54897565222413</v>
      </c>
      <c r="O203" s="36">
        <v>127.1935668054047</v>
      </c>
      <c r="P203" s="36">
        <v>114.73230734733649</v>
      </c>
      <c r="Q203" s="36">
        <v>98.6890127710874</v>
      </c>
      <c r="R203" s="36">
        <v>102.51863580036306</v>
      </c>
      <c r="S203" s="36">
        <v>99.92371237942089</v>
      </c>
      <c r="T203" s="36">
        <v>95.95403456296701</v>
      </c>
      <c r="U203" s="36">
        <v>87.77766809487478</v>
      </c>
      <c r="V203" s="36">
        <v>93.53174881603273</v>
      </c>
      <c r="W203" s="36">
        <v>89.43288689020568</v>
      </c>
      <c r="X203" s="36">
        <v>86.09397576469964</v>
      </c>
      <c r="Y203" s="36">
        <v>82.52740766361941</v>
      </c>
      <c r="Z203" s="36">
        <v>72.38975951337036</v>
      </c>
      <c r="AA203" s="36">
        <v>49.018889760640064</v>
      </c>
      <c r="AB203" s="36">
        <v>43.822759908742</v>
      </c>
      <c r="AC203" s="37">
        <v>4954.04042400164</v>
      </c>
    </row>
    <row r="204" spans="1:29" ht="12.75" customHeight="1">
      <c r="A204" s="114"/>
      <c r="B204" s="112"/>
      <c r="C204" s="123"/>
      <c r="D204" s="38" t="s">
        <v>79</v>
      </c>
      <c r="E204" s="39">
        <v>0.6249130778468407</v>
      </c>
      <c r="F204" s="39">
        <v>1.1302821414784219</v>
      </c>
      <c r="G204" s="39">
        <v>3.844582921119309</v>
      </c>
      <c r="H204" s="39">
        <v>10.351994434983009</v>
      </c>
      <c r="I204" s="39">
        <v>20.348717069135855</v>
      </c>
      <c r="J204" s="39">
        <v>3.0803833753581795</v>
      </c>
      <c r="K204" s="39">
        <v>3.3480419565918296</v>
      </c>
      <c r="L204" s="39">
        <v>3.2108829421370055</v>
      </c>
      <c r="M204" s="39">
        <v>3.5567517000943973</v>
      </c>
      <c r="N204" s="39">
        <v>2.5935057519123568</v>
      </c>
      <c r="O204" s="39">
        <v>5.161546478541178</v>
      </c>
      <c r="P204" s="39">
        <v>5.1518859884092345</v>
      </c>
      <c r="Q204" s="39">
        <v>4.731501835596113</v>
      </c>
      <c r="R204" s="39">
        <v>3.458557391384261</v>
      </c>
      <c r="S204" s="39">
        <v>3.14235279754432</v>
      </c>
      <c r="T204" s="39">
        <v>5.807795355706838</v>
      </c>
      <c r="U204" s="39">
        <v>4.530556764315568</v>
      </c>
      <c r="V204" s="39">
        <v>4.624153456815504</v>
      </c>
      <c r="W204" s="39">
        <v>3.904079461273368</v>
      </c>
      <c r="X204" s="39">
        <v>4.145213973487987</v>
      </c>
      <c r="Y204" s="39">
        <v>3.824837490678358</v>
      </c>
      <c r="Z204" s="39">
        <v>3.8888916147207886</v>
      </c>
      <c r="AA204" s="39">
        <v>1.552542714479096</v>
      </c>
      <c r="AB204" s="39">
        <v>12.991022345253445</v>
      </c>
      <c r="AC204" s="40">
        <v>119.00499303886328</v>
      </c>
    </row>
    <row r="205" spans="1:29" ht="12.75" customHeight="1">
      <c r="A205" s="114"/>
      <c r="B205" s="112"/>
      <c r="C205" s="123"/>
      <c r="D205" s="22" t="s">
        <v>30</v>
      </c>
      <c r="E205" s="26">
        <v>1.5992962834100002</v>
      </c>
      <c r="F205" s="26">
        <v>0.070484718315</v>
      </c>
      <c r="G205" s="26">
        <v>0.799021177751</v>
      </c>
      <c r="H205" s="26">
        <v>3.047469241852</v>
      </c>
      <c r="I205" s="26">
        <v>2.598103048707</v>
      </c>
      <c r="J205" s="26">
        <v>0.1324950592047023</v>
      </c>
      <c r="K205" s="26">
        <v>0.14158795601648538</v>
      </c>
      <c r="L205" s="26">
        <v>0.15416360351975686</v>
      </c>
      <c r="M205" s="26">
        <v>0.17149482469110003</v>
      </c>
      <c r="N205" s="26">
        <v>0.15402946526695535</v>
      </c>
      <c r="O205" s="26">
        <v>0.3912829295264817</v>
      </c>
      <c r="P205" s="26">
        <v>0.35336739226884417</v>
      </c>
      <c r="Q205" s="26">
        <v>0.30888991559010215</v>
      </c>
      <c r="R205" s="26">
        <v>0.31254378373873015</v>
      </c>
      <c r="S205" s="26">
        <v>0.30540361442084185</v>
      </c>
      <c r="T205" s="26">
        <v>0.1169351731480119</v>
      </c>
      <c r="U205" s="26">
        <v>0.10583135954481508</v>
      </c>
      <c r="V205" s="26">
        <v>0.11308293286717298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0.11679431252</v>
      </c>
      <c r="AC205" s="27">
        <v>10.992276792359004</v>
      </c>
    </row>
    <row r="206" spans="1:29" ht="12.75" customHeight="1">
      <c r="A206" s="114"/>
      <c r="B206" s="112"/>
      <c r="C206" s="123"/>
      <c r="D206" s="18" t="s">
        <v>31</v>
      </c>
      <c r="E206" s="28">
        <v>509.045832688455</v>
      </c>
      <c r="F206" s="28">
        <v>254.6436495749767</v>
      </c>
      <c r="G206" s="28">
        <v>570.2400075776314</v>
      </c>
      <c r="H206" s="28">
        <v>1030.8610522803665</v>
      </c>
      <c r="I206" s="28">
        <v>950.7244329151042</v>
      </c>
      <c r="J206" s="28">
        <v>80.00140363028854</v>
      </c>
      <c r="K206" s="28">
        <v>85.31538826353567</v>
      </c>
      <c r="L206" s="28">
        <v>93.48767749335815</v>
      </c>
      <c r="M206" s="28">
        <v>102.77630337914775</v>
      </c>
      <c r="N206" s="28">
        <v>94.29651086940343</v>
      </c>
      <c r="O206" s="28">
        <v>132.74639621347237</v>
      </c>
      <c r="P206" s="28">
        <v>120.23756072801456</v>
      </c>
      <c r="Q206" s="28">
        <v>103.72940452227363</v>
      </c>
      <c r="R206" s="28">
        <v>106.28973697548604</v>
      </c>
      <c r="S206" s="28">
        <v>103.37146879138604</v>
      </c>
      <c r="T206" s="28">
        <v>101.87876509182185</v>
      </c>
      <c r="U206" s="28">
        <v>92.41405621873517</v>
      </c>
      <c r="V206" s="28">
        <v>98.26898520571541</v>
      </c>
      <c r="W206" s="28">
        <v>93.33696635147905</v>
      </c>
      <c r="X206" s="28">
        <v>90.23918973818762</v>
      </c>
      <c r="Y206" s="28">
        <v>86.35224515429778</v>
      </c>
      <c r="Z206" s="28">
        <v>76.27865112809116</v>
      </c>
      <c r="AA206" s="28">
        <v>50.57143247511916</v>
      </c>
      <c r="AB206" s="28">
        <v>56.93057656651544</v>
      </c>
      <c r="AC206" s="29">
        <v>5084.037693832862</v>
      </c>
    </row>
    <row r="207" spans="1:29" ht="12.75" customHeight="1">
      <c r="A207" s="114"/>
      <c r="B207" s="112"/>
      <c r="C207" s="123" t="s">
        <v>80</v>
      </c>
      <c r="D207" s="35" t="s">
        <v>58</v>
      </c>
      <c r="E207" s="36">
        <v>4.2542454887568075</v>
      </c>
      <c r="F207" s="36">
        <v>1.9236182278211549</v>
      </c>
      <c r="G207" s="36">
        <v>17.292170454277876</v>
      </c>
      <c r="H207" s="36">
        <v>31.649823806878835</v>
      </c>
      <c r="I207" s="36">
        <v>42.02344725281038</v>
      </c>
      <c r="J207" s="36">
        <v>3.4368556319803707</v>
      </c>
      <c r="K207" s="36">
        <v>3.7019946605952376</v>
      </c>
      <c r="L207" s="36">
        <v>4.2269239620839</v>
      </c>
      <c r="M207" s="36">
        <v>4.488512689022223</v>
      </c>
      <c r="N207" s="36">
        <v>4.64144763589551</v>
      </c>
      <c r="O207" s="36">
        <v>7.949053922381588</v>
      </c>
      <c r="P207" s="36">
        <v>7.601859003040385</v>
      </c>
      <c r="Q207" s="36">
        <v>6.173581290589233</v>
      </c>
      <c r="R207" s="36">
        <v>6.045171634817495</v>
      </c>
      <c r="S207" s="36">
        <v>5.597266375229495</v>
      </c>
      <c r="T207" s="36">
        <v>5.204438380589216</v>
      </c>
      <c r="U207" s="36">
        <v>4.579159835545857</v>
      </c>
      <c r="V207" s="36">
        <v>4.9331512018257</v>
      </c>
      <c r="W207" s="36">
        <v>8.766969513851329</v>
      </c>
      <c r="X207" s="36">
        <v>3.9772369346969985</v>
      </c>
      <c r="Y207" s="36">
        <v>3.995081677744823</v>
      </c>
      <c r="Z207" s="36">
        <v>6.79454092813288</v>
      </c>
      <c r="AA207" s="36">
        <v>4.527512618241981</v>
      </c>
      <c r="AB207" s="36">
        <v>3.0990324676170005</v>
      </c>
      <c r="AC207" s="37">
        <v>196.8830955944262</v>
      </c>
    </row>
    <row r="208" spans="1:29" ht="12.75" customHeight="1">
      <c r="A208" s="114"/>
      <c r="B208" s="112"/>
      <c r="C208" s="123"/>
      <c r="D208" s="38" t="s">
        <v>79</v>
      </c>
      <c r="E208" s="39">
        <v>0.42402756500561234</v>
      </c>
      <c r="F208" s="39">
        <v>1.6335731500824269</v>
      </c>
      <c r="G208" s="39">
        <v>21.679339854311515</v>
      </c>
      <c r="H208" s="39">
        <v>94.37898190312536</v>
      </c>
      <c r="I208" s="39">
        <v>147.92789607942757</v>
      </c>
      <c r="J208" s="39">
        <v>32.96751904590478</v>
      </c>
      <c r="K208" s="39">
        <v>23.81872379741159</v>
      </c>
      <c r="L208" s="39">
        <v>19.75500647332193</v>
      </c>
      <c r="M208" s="39">
        <v>25.188174784062465</v>
      </c>
      <c r="N208" s="39">
        <v>28.806999019772384</v>
      </c>
      <c r="O208" s="39">
        <v>32.18193637331582</v>
      </c>
      <c r="P208" s="39">
        <v>35.600192031969236</v>
      </c>
      <c r="Q208" s="39">
        <v>31.158829365723882</v>
      </c>
      <c r="R208" s="39">
        <v>27.879049166047636</v>
      </c>
      <c r="S208" s="39">
        <v>29.66066357968062</v>
      </c>
      <c r="T208" s="39">
        <v>30.501437520512404</v>
      </c>
      <c r="U208" s="39">
        <v>29.910140444396042</v>
      </c>
      <c r="V208" s="39">
        <v>32.45503881846694</v>
      </c>
      <c r="W208" s="39">
        <v>29.934603878098493</v>
      </c>
      <c r="X208" s="39">
        <v>22.56173288751999</v>
      </c>
      <c r="Y208" s="39">
        <v>20.053431508043584</v>
      </c>
      <c r="Z208" s="39">
        <v>20.856646357929062</v>
      </c>
      <c r="AA208" s="39">
        <v>15.365110068145144</v>
      </c>
      <c r="AB208" s="39">
        <v>32.22772587087778</v>
      </c>
      <c r="AC208" s="40">
        <v>786.9267795431523</v>
      </c>
    </row>
    <row r="209" spans="1:29" ht="12.75" customHeight="1">
      <c r="A209" s="114"/>
      <c r="B209" s="112"/>
      <c r="C209" s="123"/>
      <c r="D209" s="22" t="s">
        <v>30</v>
      </c>
      <c r="E209" s="26">
        <v>0</v>
      </c>
      <c r="F209" s="26">
        <v>0</v>
      </c>
      <c r="G209" s="26">
        <v>0.277095681294</v>
      </c>
      <c r="H209" s="26">
        <v>1.3683073276470001</v>
      </c>
      <c r="I209" s="26">
        <v>1.698034251436</v>
      </c>
      <c r="J209" s="26">
        <v>0.052388693805708306</v>
      </c>
      <c r="K209" s="26">
        <v>0.038226778930542354</v>
      </c>
      <c r="L209" s="26">
        <v>0.035883124145634285</v>
      </c>
      <c r="M209" s="26">
        <v>0.04354227383470955</v>
      </c>
      <c r="N209" s="26">
        <v>0.047778206067405515</v>
      </c>
      <c r="O209" s="26">
        <v>0.07284521676741684</v>
      </c>
      <c r="P209" s="26">
        <v>0.07535963677715352</v>
      </c>
      <c r="Q209" s="26">
        <v>0.0656418694331701</v>
      </c>
      <c r="R209" s="26">
        <v>0.062385361834086106</v>
      </c>
      <c r="S209" s="26">
        <v>0.058841669840173416</v>
      </c>
      <c r="T209" s="26">
        <v>0</v>
      </c>
      <c r="U209" s="26">
        <v>0</v>
      </c>
      <c r="V209" s="26">
        <v>0</v>
      </c>
      <c r="W209" s="26">
        <v>0</v>
      </c>
      <c r="X209" s="26">
        <v>0.239017530136</v>
      </c>
      <c r="Y209" s="26">
        <v>0</v>
      </c>
      <c r="Z209" s="26">
        <v>0.131005554615</v>
      </c>
      <c r="AA209" s="26">
        <v>0</v>
      </c>
      <c r="AB209" s="26">
        <v>0</v>
      </c>
      <c r="AC209" s="27">
        <v>4.2663531765639995</v>
      </c>
    </row>
    <row r="210" spans="1:29" ht="12.75" customHeight="1">
      <c r="A210" s="114"/>
      <c r="B210" s="112"/>
      <c r="C210" s="123"/>
      <c r="D210" s="18" t="s">
        <v>31</v>
      </c>
      <c r="E210" s="28">
        <v>4.67827305376242</v>
      </c>
      <c r="F210" s="28">
        <v>3.557191377903582</v>
      </c>
      <c r="G210" s="28">
        <v>39.248605989883394</v>
      </c>
      <c r="H210" s="28">
        <v>127.3971130376512</v>
      </c>
      <c r="I210" s="28">
        <v>191.64937758367395</v>
      </c>
      <c r="J210" s="28">
        <v>36.456763371690855</v>
      </c>
      <c r="K210" s="28">
        <v>27.55894523693737</v>
      </c>
      <c r="L210" s="28">
        <v>24.017813559551463</v>
      </c>
      <c r="M210" s="28">
        <v>29.720229746919397</v>
      </c>
      <c r="N210" s="28">
        <v>33.4962248617353</v>
      </c>
      <c r="O210" s="28">
        <v>40.20383551246483</v>
      </c>
      <c r="P210" s="28">
        <v>43.277410671786775</v>
      </c>
      <c r="Q210" s="28">
        <v>37.39805252574629</v>
      </c>
      <c r="R210" s="28">
        <v>33.98660616269922</v>
      </c>
      <c r="S210" s="28">
        <v>35.31677162475029</v>
      </c>
      <c r="T210" s="28">
        <v>35.705875901101614</v>
      </c>
      <c r="U210" s="28">
        <v>34.4893002799419</v>
      </c>
      <c r="V210" s="28">
        <v>37.38819002029263</v>
      </c>
      <c r="W210" s="28">
        <v>38.70157339194982</v>
      </c>
      <c r="X210" s="28">
        <v>26.77798735235299</v>
      </c>
      <c r="Y210" s="28">
        <v>24.048513185788405</v>
      </c>
      <c r="Z210" s="28">
        <v>27.78219284067694</v>
      </c>
      <c r="AA210" s="28">
        <v>19.892622686387124</v>
      </c>
      <c r="AB210" s="28">
        <v>35.32675833849478</v>
      </c>
      <c r="AC210" s="29">
        <v>988.0762283141423</v>
      </c>
    </row>
    <row r="211" spans="1:29" ht="12.75" customHeight="1">
      <c r="A211" s="114"/>
      <c r="B211" s="113"/>
      <c r="C211" s="123" t="s">
        <v>28</v>
      </c>
      <c r="D211" s="123"/>
      <c r="E211" s="28">
        <v>513.7241057422174</v>
      </c>
      <c r="F211" s="28">
        <v>258.20084095288024</v>
      </c>
      <c r="G211" s="28">
        <v>609.4886135675148</v>
      </c>
      <c r="H211" s="28">
        <v>1158.2581653180177</v>
      </c>
      <c r="I211" s="28">
        <v>1142.373810498778</v>
      </c>
      <c r="J211" s="28">
        <v>116.4581670019794</v>
      </c>
      <c r="K211" s="28">
        <v>112.87433350047304</v>
      </c>
      <c r="L211" s="28">
        <v>117.50549105290962</v>
      </c>
      <c r="M211" s="28">
        <v>132.49653312606713</v>
      </c>
      <c r="N211" s="28">
        <v>127.79273573113873</v>
      </c>
      <c r="O211" s="28">
        <v>172.9502317259372</v>
      </c>
      <c r="P211" s="28">
        <v>163.51497139980134</v>
      </c>
      <c r="Q211" s="28">
        <v>141.12745704801992</v>
      </c>
      <c r="R211" s="28">
        <v>140.27634313818527</v>
      </c>
      <c r="S211" s="28">
        <v>138.68824041613632</v>
      </c>
      <c r="T211" s="28">
        <v>137.58464099292348</v>
      </c>
      <c r="U211" s="28">
        <v>126.90335649867707</v>
      </c>
      <c r="V211" s="28">
        <v>135.65717522600806</v>
      </c>
      <c r="W211" s="28">
        <v>132.03853974342886</v>
      </c>
      <c r="X211" s="28">
        <v>117.01717709054063</v>
      </c>
      <c r="Y211" s="28">
        <v>110.40075834008618</v>
      </c>
      <c r="Z211" s="28">
        <v>104.0608439687681</v>
      </c>
      <c r="AA211" s="28">
        <v>70.46405516150628</v>
      </c>
      <c r="AB211" s="28">
        <v>92.25733490501023</v>
      </c>
      <c r="AC211" s="29">
        <v>6072.113922147006</v>
      </c>
    </row>
    <row r="212" spans="1:29" ht="12.75" customHeight="1">
      <c r="A212" s="114"/>
      <c r="B212" s="111" t="s">
        <v>105</v>
      </c>
      <c r="C212" s="123" t="s">
        <v>29</v>
      </c>
      <c r="D212" s="35" t="s">
        <v>58</v>
      </c>
      <c r="E212" s="36">
        <v>365.35418203737754</v>
      </c>
      <c r="F212" s="36">
        <v>183.553026402612</v>
      </c>
      <c r="G212" s="36">
        <v>388.09481198259715</v>
      </c>
      <c r="H212" s="36">
        <v>678.9466190081147</v>
      </c>
      <c r="I212" s="36">
        <v>616.7944761390835</v>
      </c>
      <c r="J212" s="36">
        <v>51.751657808750146</v>
      </c>
      <c r="K212" s="36">
        <v>59.30361658205632</v>
      </c>
      <c r="L212" s="36">
        <v>63.63006971263246</v>
      </c>
      <c r="M212" s="36">
        <v>71.80835447263661</v>
      </c>
      <c r="N212" s="36">
        <v>68.57175457726025</v>
      </c>
      <c r="O212" s="36">
        <v>80.43673796566688</v>
      </c>
      <c r="P212" s="36">
        <v>83.69046362329642</v>
      </c>
      <c r="Q212" s="36">
        <v>65.89950236224145</v>
      </c>
      <c r="R212" s="36">
        <v>72.23296242437476</v>
      </c>
      <c r="S212" s="36">
        <v>71.22961229208465</v>
      </c>
      <c r="T212" s="36">
        <v>74.85235038711394</v>
      </c>
      <c r="U212" s="36">
        <v>67.4370989565187</v>
      </c>
      <c r="V212" s="36">
        <v>71.63450143960168</v>
      </c>
      <c r="W212" s="36">
        <v>70.64218220392041</v>
      </c>
      <c r="X212" s="36">
        <v>69.13241867535658</v>
      </c>
      <c r="Y212" s="36">
        <v>61.09659149311385</v>
      </c>
      <c r="Z212" s="36">
        <v>58.6837699758944</v>
      </c>
      <c r="AA212" s="36">
        <v>35.57220731780625</v>
      </c>
      <c r="AB212" s="36">
        <v>78.30424659226802</v>
      </c>
      <c r="AC212" s="37">
        <v>3508.6532144323787</v>
      </c>
    </row>
    <row r="213" spans="1:29" ht="12.75" customHeight="1">
      <c r="A213" s="114"/>
      <c r="B213" s="112"/>
      <c r="C213" s="123"/>
      <c r="D213" s="38" t="s">
        <v>79</v>
      </c>
      <c r="E213" s="39">
        <v>0.16609446737984296</v>
      </c>
      <c r="F213" s="39">
        <v>0.20116653708498103</v>
      </c>
      <c r="G213" s="39">
        <v>1.2400813147121597</v>
      </c>
      <c r="H213" s="39">
        <v>2.3014414222055537</v>
      </c>
      <c r="I213" s="39">
        <v>3.779380192066429</v>
      </c>
      <c r="J213" s="39">
        <v>0.5915088551369552</v>
      </c>
      <c r="K213" s="39">
        <v>0.49341947630316546</v>
      </c>
      <c r="L213" s="39">
        <v>0.5577005540793069</v>
      </c>
      <c r="M213" s="39">
        <v>0.5359405117070354</v>
      </c>
      <c r="N213" s="39">
        <v>0.41360052905807076</v>
      </c>
      <c r="O213" s="39">
        <v>1.3281859228302562</v>
      </c>
      <c r="P213" s="39">
        <v>1.1322413022382807</v>
      </c>
      <c r="Q213" s="39">
        <v>1.0925734941339904</v>
      </c>
      <c r="R213" s="39">
        <v>1.4560019454413087</v>
      </c>
      <c r="S213" s="39">
        <v>0.5839622910716332</v>
      </c>
      <c r="T213" s="39">
        <v>1.6257404957396513</v>
      </c>
      <c r="U213" s="39">
        <v>0.7972204282936262</v>
      </c>
      <c r="V213" s="39">
        <v>0.7507224784467437</v>
      </c>
      <c r="W213" s="39">
        <v>1.9751717857403568</v>
      </c>
      <c r="X213" s="39">
        <v>1.7636953035181109</v>
      </c>
      <c r="Y213" s="39">
        <v>0.9211917655439334</v>
      </c>
      <c r="Z213" s="39">
        <v>1.3580160860588324</v>
      </c>
      <c r="AA213" s="39">
        <v>0.46374503714308113</v>
      </c>
      <c r="AB213" s="39">
        <v>3.142144532152288</v>
      </c>
      <c r="AC213" s="40">
        <v>28.670946728085585</v>
      </c>
    </row>
    <row r="214" spans="1:29" ht="12.75" customHeight="1">
      <c r="A214" s="114"/>
      <c r="B214" s="112"/>
      <c r="C214" s="123"/>
      <c r="D214" s="22" t="s">
        <v>30</v>
      </c>
      <c r="E214" s="26">
        <v>2.284395666042</v>
      </c>
      <c r="F214" s="26">
        <v>0</v>
      </c>
      <c r="G214" s="26">
        <v>0.447845408562</v>
      </c>
      <c r="H214" s="26">
        <v>2.214899516473</v>
      </c>
      <c r="I214" s="26">
        <v>1.6141549523560002</v>
      </c>
      <c r="J214" s="26">
        <v>0.06153814919787857</v>
      </c>
      <c r="K214" s="26">
        <v>0.06984376018192424</v>
      </c>
      <c r="L214" s="26">
        <v>0.0756866387723886</v>
      </c>
      <c r="M214" s="26">
        <v>0.08606620816472918</v>
      </c>
      <c r="N214" s="26">
        <v>0.08112185154707945</v>
      </c>
      <c r="O214" s="26">
        <v>0.08171330919096831</v>
      </c>
      <c r="P214" s="26">
        <v>0.08510048313976538</v>
      </c>
      <c r="Q214" s="26">
        <v>0.06712189126417598</v>
      </c>
      <c r="R214" s="26">
        <v>0.0742787429775496</v>
      </c>
      <c r="S214" s="26">
        <v>0.0720500308835407</v>
      </c>
      <c r="T214" s="26">
        <v>0.022712938150648253</v>
      </c>
      <c r="U214" s="26">
        <v>0.02016438772092855</v>
      </c>
      <c r="V214" s="26">
        <v>0.021391552994423198</v>
      </c>
      <c r="W214" s="26">
        <v>0.29544499561500004</v>
      </c>
      <c r="X214" s="26">
        <v>0.238664628</v>
      </c>
      <c r="Y214" s="26">
        <v>0.217276163262</v>
      </c>
      <c r="Z214" s="26">
        <v>0</v>
      </c>
      <c r="AA214" s="26">
        <v>0</v>
      </c>
      <c r="AB214" s="26">
        <v>0.789614511424</v>
      </c>
      <c r="AC214" s="27">
        <v>8.921085785919999</v>
      </c>
    </row>
    <row r="215" spans="1:29" ht="12.75" customHeight="1">
      <c r="A215" s="114"/>
      <c r="B215" s="112"/>
      <c r="C215" s="123"/>
      <c r="D215" s="18" t="s">
        <v>31</v>
      </c>
      <c r="E215" s="28">
        <v>367.8046721707994</v>
      </c>
      <c r="F215" s="28">
        <v>183.754192939697</v>
      </c>
      <c r="G215" s="28">
        <v>389.78273870587134</v>
      </c>
      <c r="H215" s="28">
        <v>683.4629599467931</v>
      </c>
      <c r="I215" s="28">
        <v>622.188011283506</v>
      </c>
      <c r="J215" s="28">
        <v>52.404704813084976</v>
      </c>
      <c r="K215" s="28">
        <v>59.86687981854142</v>
      </c>
      <c r="L215" s="28">
        <v>64.26345690548415</v>
      </c>
      <c r="M215" s="28">
        <v>72.43036119250837</v>
      </c>
      <c r="N215" s="28">
        <v>69.06647695786539</v>
      </c>
      <c r="O215" s="28">
        <v>81.84663719768811</v>
      </c>
      <c r="P215" s="28">
        <v>84.90780540867446</v>
      </c>
      <c r="Q215" s="28">
        <v>67.05919774763962</v>
      </c>
      <c r="R215" s="28">
        <v>73.76324311279362</v>
      </c>
      <c r="S215" s="28">
        <v>71.88562461403983</v>
      </c>
      <c r="T215" s="28">
        <v>76.50080382100424</v>
      </c>
      <c r="U215" s="28">
        <v>68.25448377253326</v>
      </c>
      <c r="V215" s="28">
        <v>72.40661547104285</v>
      </c>
      <c r="W215" s="28">
        <v>72.91279898527577</v>
      </c>
      <c r="X215" s="28">
        <v>71.13477860687469</v>
      </c>
      <c r="Y215" s="28">
        <v>62.235059421919786</v>
      </c>
      <c r="Z215" s="28">
        <v>60.04178606195323</v>
      </c>
      <c r="AA215" s="28">
        <v>36.03595235494934</v>
      </c>
      <c r="AB215" s="28">
        <v>82.23600563584431</v>
      </c>
      <c r="AC215" s="29">
        <v>3546.245246946384</v>
      </c>
    </row>
    <row r="216" spans="1:29" ht="12.75" customHeight="1">
      <c r="A216" s="114"/>
      <c r="B216" s="112"/>
      <c r="C216" s="123" t="s">
        <v>80</v>
      </c>
      <c r="D216" s="35" t="s">
        <v>58</v>
      </c>
      <c r="E216" s="36">
        <v>7.21046805380235</v>
      </c>
      <c r="F216" s="36">
        <v>6.874520492706493</v>
      </c>
      <c r="G216" s="36">
        <v>18.848365268145994</v>
      </c>
      <c r="H216" s="36">
        <v>57.49422074041547</v>
      </c>
      <c r="I216" s="36">
        <v>64.97645577608263</v>
      </c>
      <c r="J216" s="36">
        <v>5.581253768173946</v>
      </c>
      <c r="K216" s="36">
        <v>5.470435770258323</v>
      </c>
      <c r="L216" s="36">
        <v>5.5858826736847975</v>
      </c>
      <c r="M216" s="36">
        <v>6.749389763030085</v>
      </c>
      <c r="N216" s="36">
        <v>6.668578128704408</v>
      </c>
      <c r="O216" s="36">
        <v>8.378173016492827</v>
      </c>
      <c r="P216" s="36">
        <v>7.974147222353765</v>
      </c>
      <c r="Q216" s="36">
        <v>6.2649996391846035</v>
      </c>
      <c r="R216" s="36">
        <v>6.736582610746731</v>
      </c>
      <c r="S216" s="36">
        <v>6.167758930017575</v>
      </c>
      <c r="T216" s="36">
        <v>8.544476984804147</v>
      </c>
      <c r="U216" s="36">
        <v>7.759862315481983</v>
      </c>
      <c r="V216" s="36">
        <v>7.450539787608263</v>
      </c>
      <c r="W216" s="36">
        <v>5.615497719989471</v>
      </c>
      <c r="X216" s="36">
        <v>4.703624047114408</v>
      </c>
      <c r="Y216" s="36">
        <v>3.9765249623098033</v>
      </c>
      <c r="Z216" s="36">
        <v>3.9605306907585756</v>
      </c>
      <c r="AA216" s="36">
        <v>1.220067742347483</v>
      </c>
      <c r="AB216" s="36">
        <v>3.7418802318450006</v>
      </c>
      <c r="AC216" s="37">
        <v>267.95423633605924</v>
      </c>
    </row>
    <row r="217" spans="1:29" ht="12.75" customHeight="1">
      <c r="A217" s="114"/>
      <c r="B217" s="112"/>
      <c r="C217" s="123"/>
      <c r="D217" s="38" t="s">
        <v>79</v>
      </c>
      <c r="E217" s="39">
        <v>0.11395202333515092</v>
      </c>
      <c r="F217" s="39">
        <v>0.5908755375160333</v>
      </c>
      <c r="G217" s="39">
        <v>11.089286928505844</v>
      </c>
      <c r="H217" s="39">
        <v>45.98918353170558</v>
      </c>
      <c r="I217" s="39">
        <v>77.81223865237313</v>
      </c>
      <c r="J217" s="39">
        <v>8.996888322451388</v>
      </c>
      <c r="K217" s="39">
        <v>7.074080355161082</v>
      </c>
      <c r="L217" s="39">
        <v>6.171317935642128</v>
      </c>
      <c r="M217" s="39">
        <v>8.569479166086516</v>
      </c>
      <c r="N217" s="39">
        <v>10.135036275134166</v>
      </c>
      <c r="O217" s="39">
        <v>16.430006185521332</v>
      </c>
      <c r="P217" s="39">
        <v>17.89960201921865</v>
      </c>
      <c r="Q217" s="39">
        <v>14.5057881118604</v>
      </c>
      <c r="R217" s="39">
        <v>11.541655383167042</v>
      </c>
      <c r="S217" s="39">
        <v>13.742549732492584</v>
      </c>
      <c r="T217" s="39">
        <v>16.129689121053204</v>
      </c>
      <c r="U217" s="39">
        <v>14.251519771393685</v>
      </c>
      <c r="V217" s="39">
        <v>14.122436775163386</v>
      </c>
      <c r="W217" s="39">
        <v>10.292763987308607</v>
      </c>
      <c r="X217" s="39">
        <v>17.391031983313784</v>
      </c>
      <c r="Y217" s="39">
        <v>13.489146782737537</v>
      </c>
      <c r="Z217" s="39">
        <v>12.823530601629665</v>
      </c>
      <c r="AA217" s="39">
        <v>3.6370839083775506</v>
      </c>
      <c r="AB217" s="39">
        <v>32.18224401247679</v>
      </c>
      <c r="AC217" s="40">
        <v>384.9813871036252</v>
      </c>
    </row>
    <row r="218" spans="1:29" ht="12.75" customHeight="1">
      <c r="A218" s="114"/>
      <c r="B218" s="112"/>
      <c r="C218" s="123"/>
      <c r="D218" s="22" t="s">
        <v>30</v>
      </c>
      <c r="E218" s="26">
        <v>0</v>
      </c>
      <c r="F218" s="26">
        <v>0.9771210656499999</v>
      </c>
      <c r="G218" s="26">
        <v>1.2883462875059999</v>
      </c>
      <c r="H218" s="26">
        <v>4.116092217495</v>
      </c>
      <c r="I218" s="26">
        <v>1.137869463146</v>
      </c>
      <c r="J218" s="26">
        <v>0.050738575855676954</v>
      </c>
      <c r="K218" s="26">
        <v>0.04546642743012514</v>
      </c>
      <c r="L218" s="26">
        <v>0.039741596148883486</v>
      </c>
      <c r="M218" s="26">
        <v>0.05634890625475541</v>
      </c>
      <c r="N218" s="26">
        <v>0.061573381450558975</v>
      </c>
      <c r="O218" s="26">
        <v>0.023377989143265138</v>
      </c>
      <c r="P218" s="26">
        <v>0.023316172121593214</v>
      </c>
      <c r="Q218" s="26">
        <v>0.01926800931641624</v>
      </c>
      <c r="R218" s="26">
        <v>0.017512808718618773</v>
      </c>
      <c r="S218" s="26">
        <v>0.019045839870106634</v>
      </c>
      <c r="T218" s="26">
        <v>0.15954807265274212</v>
      </c>
      <c r="U218" s="26">
        <v>0.12737131220175588</v>
      </c>
      <c r="V218" s="26">
        <v>0.12858066272950203</v>
      </c>
      <c r="W218" s="26">
        <v>0.883711634751</v>
      </c>
      <c r="X218" s="26">
        <v>0</v>
      </c>
      <c r="Y218" s="26">
        <v>0</v>
      </c>
      <c r="Z218" s="26">
        <v>0</v>
      </c>
      <c r="AA218" s="26">
        <v>0</v>
      </c>
      <c r="AB218" s="26">
        <v>0.009663424576</v>
      </c>
      <c r="AC218" s="27">
        <v>9.184693847017998</v>
      </c>
    </row>
    <row r="219" spans="1:29" ht="12.75" customHeight="1">
      <c r="A219" s="114"/>
      <c r="B219" s="112"/>
      <c r="C219" s="123"/>
      <c r="D219" s="18" t="s">
        <v>31</v>
      </c>
      <c r="E219" s="28">
        <v>7.324420077137501</v>
      </c>
      <c r="F219" s="28">
        <v>8.442517095872526</v>
      </c>
      <c r="G219" s="28">
        <v>31.225998484157834</v>
      </c>
      <c r="H219" s="28">
        <v>107.59949648961604</v>
      </c>
      <c r="I219" s="28">
        <v>143.92656389160175</v>
      </c>
      <c r="J219" s="28">
        <v>14.628880666481011</v>
      </c>
      <c r="K219" s="28">
        <v>12.58998255284953</v>
      </c>
      <c r="L219" s="28">
        <v>11.79694220547581</v>
      </c>
      <c r="M219" s="28">
        <v>15.375217835371359</v>
      </c>
      <c r="N219" s="28">
        <v>16.865187785289134</v>
      </c>
      <c r="O219" s="28">
        <v>24.831557191157426</v>
      </c>
      <c r="P219" s="28">
        <v>25.897065413694012</v>
      </c>
      <c r="Q219" s="28">
        <v>20.79005576036142</v>
      </c>
      <c r="R219" s="28">
        <v>18.29575080263239</v>
      </c>
      <c r="S219" s="28">
        <v>19.929354502380267</v>
      </c>
      <c r="T219" s="28">
        <v>24.833714178510096</v>
      </c>
      <c r="U219" s="28">
        <v>22.138753399077423</v>
      </c>
      <c r="V219" s="28">
        <v>21.70155722550115</v>
      </c>
      <c r="W219" s="28">
        <v>16.79197334204908</v>
      </c>
      <c r="X219" s="28">
        <v>22.094656030428194</v>
      </c>
      <c r="Y219" s="28">
        <v>17.46567174504734</v>
      </c>
      <c r="Z219" s="28">
        <v>16.78406129238824</v>
      </c>
      <c r="AA219" s="28">
        <v>4.857151650725034</v>
      </c>
      <c r="AB219" s="28">
        <v>35.93378766889778</v>
      </c>
      <c r="AC219" s="29">
        <v>662.1203172867025</v>
      </c>
    </row>
    <row r="220" spans="1:29" ht="12.75" customHeight="1">
      <c r="A220" s="115"/>
      <c r="B220" s="113"/>
      <c r="C220" s="123" t="s">
        <v>28</v>
      </c>
      <c r="D220" s="123"/>
      <c r="E220" s="28">
        <v>375.1290922479369</v>
      </c>
      <c r="F220" s="28">
        <v>192.1967100355695</v>
      </c>
      <c r="G220" s="28">
        <v>421.0087371900292</v>
      </c>
      <c r="H220" s="28">
        <v>791.0624564364091</v>
      </c>
      <c r="I220" s="28">
        <v>766.1145751751077</v>
      </c>
      <c r="J220" s="28">
        <v>67.03358547956599</v>
      </c>
      <c r="K220" s="28">
        <v>72.45686237139094</v>
      </c>
      <c r="L220" s="28">
        <v>76.06039911095996</v>
      </c>
      <c r="M220" s="28">
        <v>87.80557902787973</v>
      </c>
      <c r="N220" s="28">
        <v>85.93166474315453</v>
      </c>
      <c r="O220" s="28">
        <v>106.67819438884554</v>
      </c>
      <c r="P220" s="28">
        <v>110.80487082236847</v>
      </c>
      <c r="Q220" s="28">
        <v>87.84925350800103</v>
      </c>
      <c r="R220" s="28">
        <v>92.05899391542602</v>
      </c>
      <c r="S220" s="28">
        <v>91.8149791164201</v>
      </c>
      <c r="T220" s="28">
        <v>101.33451799951433</v>
      </c>
      <c r="U220" s="28">
        <v>90.39323717161068</v>
      </c>
      <c r="V220" s="28">
        <v>94.108172696544</v>
      </c>
      <c r="W220" s="28">
        <v>89.70477232732485</v>
      </c>
      <c r="X220" s="28">
        <v>93.22943463730289</v>
      </c>
      <c r="Y220" s="28">
        <v>79.70073116696712</v>
      </c>
      <c r="Z220" s="28">
        <v>76.82584735434148</v>
      </c>
      <c r="AA220" s="28">
        <v>40.893104005674374</v>
      </c>
      <c r="AB220" s="28">
        <v>118.16979330474209</v>
      </c>
      <c r="AC220" s="29">
        <v>4208.365564233086</v>
      </c>
    </row>
    <row r="221" spans="1:29" ht="12.75" customHeight="1">
      <c r="A221" s="116" t="s">
        <v>106</v>
      </c>
      <c r="B221" s="117"/>
      <c r="C221" s="123" t="s">
        <v>29</v>
      </c>
      <c r="D221" s="35" t="s">
        <v>58</v>
      </c>
      <c r="E221" s="36">
        <v>3048.5598415126847</v>
      </c>
      <c r="F221" s="36">
        <v>1663.0640453204073</v>
      </c>
      <c r="G221" s="36">
        <v>4175.480856622883</v>
      </c>
      <c r="H221" s="36">
        <v>8481.720671644462</v>
      </c>
      <c r="I221" s="36">
        <v>8785.616252929829</v>
      </c>
      <c r="J221" s="36">
        <v>838.3396481596759</v>
      </c>
      <c r="K221" s="36">
        <v>831.520136408287</v>
      </c>
      <c r="L221" s="36">
        <v>854.6209079677099</v>
      </c>
      <c r="M221" s="36">
        <v>963.865110627596</v>
      </c>
      <c r="N221" s="36">
        <v>933.6173965025512</v>
      </c>
      <c r="O221" s="36">
        <v>1135.401728412238</v>
      </c>
      <c r="P221" s="36">
        <v>1143.2678409613022</v>
      </c>
      <c r="Q221" s="36">
        <v>907.3184102604687</v>
      </c>
      <c r="R221" s="36">
        <v>974.5202924340718</v>
      </c>
      <c r="S221" s="36">
        <v>993.43119598636</v>
      </c>
      <c r="T221" s="36">
        <v>1016.3010190055624</v>
      </c>
      <c r="U221" s="36">
        <v>920.7034045125442</v>
      </c>
      <c r="V221" s="36">
        <v>952.3736653408921</v>
      </c>
      <c r="W221" s="36">
        <v>945.9181947104366</v>
      </c>
      <c r="X221" s="36">
        <v>885.8709540962291</v>
      </c>
      <c r="Y221" s="36">
        <v>889.7321057208867</v>
      </c>
      <c r="Z221" s="36">
        <v>805.1602059089367</v>
      </c>
      <c r="AA221" s="36">
        <v>510.2517794985055</v>
      </c>
      <c r="AB221" s="36">
        <v>844.6736637419143</v>
      </c>
      <c r="AC221" s="37">
        <v>43501.32932828644</v>
      </c>
    </row>
    <row r="222" spans="1:29" ht="12.75" customHeight="1">
      <c r="A222" s="118"/>
      <c r="B222" s="119"/>
      <c r="C222" s="123"/>
      <c r="D222" s="38" t="s">
        <v>79</v>
      </c>
      <c r="E222" s="39">
        <v>7.779974977862674</v>
      </c>
      <c r="F222" s="39">
        <v>12.229281517451636</v>
      </c>
      <c r="G222" s="39">
        <v>34.84870821796531</v>
      </c>
      <c r="H222" s="39">
        <v>67.27164019693718</v>
      </c>
      <c r="I222" s="39">
        <v>111.98707009696744</v>
      </c>
      <c r="J222" s="39">
        <v>16.023187699790533</v>
      </c>
      <c r="K222" s="39">
        <v>19.317944155146943</v>
      </c>
      <c r="L222" s="39">
        <v>20.70836081033221</v>
      </c>
      <c r="M222" s="39">
        <v>15.310665600988752</v>
      </c>
      <c r="N222" s="39">
        <v>12.913069832568198</v>
      </c>
      <c r="O222" s="39">
        <v>25.295053224413877</v>
      </c>
      <c r="P222" s="39">
        <v>23.443547214558183</v>
      </c>
      <c r="Q222" s="39">
        <v>25.091909737236268</v>
      </c>
      <c r="R222" s="39">
        <v>19.48797138514418</v>
      </c>
      <c r="S222" s="39">
        <v>15.165925321939445</v>
      </c>
      <c r="T222" s="39">
        <v>26.28248698305575</v>
      </c>
      <c r="U222" s="39">
        <v>22.46604976537039</v>
      </c>
      <c r="V222" s="39">
        <v>20.813184445503882</v>
      </c>
      <c r="W222" s="39">
        <v>27.434263198931212</v>
      </c>
      <c r="X222" s="39">
        <v>21.636572635681073</v>
      </c>
      <c r="Y222" s="39">
        <v>27.23470341606256</v>
      </c>
      <c r="Z222" s="39">
        <v>22.859336181071363</v>
      </c>
      <c r="AA222" s="39">
        <v>15.342728544273651</v>
      </c>
      <c r="AB222" s="39">
        <v>104.4482851025822</v>
      </c>
      <c r="AC222" s="40">
        <v>715.3919202618349</v>
      </c>
    </row>
    <row r="223" spans="1:29" ht="12.75" customHeight="1">
      <c r="A223" s="118"/>
      <c r="B223" s="119"/>
      <c r="C223" s="123"/>
      <c r="D223" s="22" t="s">
        <v>30</v>
      </c>
      <c r="E223" s="26">
        <v>9.113844319795</v>
      </c>
      <c r="F223" s="26">
        <v>2.266454633939</v>
      </c>
      <c r="G223" s="26">
        <v>7.077767264036</v>
      </c>
      <c r="H223" s="26">
        <v>17.907711650744996</v>
      </c>
      <c r="I223" s="26">
        <v>13.553154766454998</v>
      </c>
      <c r="J223" s="26">
        <v>1.3352830392074106</v>
      </c>
      <c r="K223" s="26">
        <v>1.3274450827380258</v>
      </c>
      <c r="L223" s="26">
        <v>1.3606140646360276</v>
      </c>
      <c r="M223" s="26">
        <v>1.5085130784658334</v>
      </c>
      <c r="N223" s="26">
        <v>1.4241458408677024</v>
      </c>
      <c r="O223" s="26">
        <v>0.66959758492665</v>
      </c>
      <c r="P223" s="26">
        <v>0.6761074489192777</v>
      </c>
      <c r="Q223" s="26">
        <v>0.5417101897017056</v>
      </c>
      <c r="R223" s="26">
        <v>0.5753572295359364</v>
      </c>
      <c r="S223" s="26">
        <v>0.5780570533124305</v>
      </c>
      <c r="T223" s="26">
        <v>0.929022614404635</v>
      </c>
      <c r="U223" s="26">
        <v>0.8437597751869722</v>
      </c>
      <c r="V223" s="26">
        <v>0.873914669133393</v>
      </c>
      <c r="W223" s="26">
        <v>1.387845267463</v>
      </c>
      <c r="X223" s="26">
        <v>1.44988298604</v>
      </c>
      <c r="Y223" s="26">
        <v>0.202379985609</v>
      </c>
      <c r="Z223" s="26">
        <v>1.614057386981</v>
      </c>
      <c r="AA223" s="26">
        <v>0.311533983186</v>
      </c>
      <c r="AB223" s="26">
        <v>3.2662064197199996</v>
      </c>
      <c r="AC223" s="27">
        <v>70.79436633500498</v>
      </c>
    </row>
    <row r="224" spans="1:29" ht="12.75" customHeight="1">
      <c r="A224" s="118"/>
      <c r="B224" s="119"/>
      <c r="C224" s="123"/>
      <c r="D224" s="18" t="s">
        <v>31</v>
      </c>
      <c r="E224" s="28">
        <v>3065.4536608103426</v>
      </c>
      <c r="F224" s="28">
        <v>1677.5597814717983</v>
      </c>
      <c r="G224" s="28">
        <v>4217.407332104884</v>
      </c>
      <c r="H224" s="28">
        <v>8566.900023492144</v>
      </c>
      <c r="I224" s="28">
        <v>8911.15647779325</v>
      </c>
      <c r="J224" s="28">
        <v>855.6981188986738</v>
      </c>
      <c r="K224" s="28">
        <v>852.165525646172</v>
      </c>
      <c r="L224" s="28">
        <v>876.6898828426783</v>
      </c>
      <c r="M224" s="28">
        <v>980.6842893070504</v>
      </c>
      <c r="N224" s="28">
        <v>947.9546121759872</v>
      </c>
      <c r="O224" s="28">
        <v>1161.3663792215784</v>
      </c>
      <c r="P224" s="28">
        <v>1167.3874956247796</v>
      </c>
      <c r="Q224" s="28">
        <v>932.9520301874068</v>
      </c>
      <c r="R224" s="28">
        <v>994.5836210487519</v>
      </c>
      <c r="S224" s="28">
        <v>1009.1751783616119</v>
      </c>
      <c r="T224" s="28">
        <v>1043.5125286030227</v>
      </c>
      <c r="U224" s="28">
        <v>944.0132140531017</v>
      </c>
      <c r="V224" s="28">
        <v>974.0607644555294</v>
      </c>
      <c r="W224" s="28">
        <v>974.740303176831</v>
      </c>
      <c r="X224" s="28">
        <v>908.9574097179501</v>
      </c>
      <c r="Y224" s="28">
        <v>917.1691891225582</v>
      </c>
      <c r="Z224" s="28">
        <v>829.633599476989</v>
      </c>
      <c r="AA224" s="28">
        <v>525.9060420259651</v>
      </c>
      <c r="AB224" s="28">
        <v>952.3881552642166</v>
      </c>
      <c r="AC224" s="29">
        <v>44287.51561488327</v>
      </c>
    </row>
    <row r="225" spans="1:29" ht="12.75" customHeight="1">
      <c r="A225" s="118"/>
      <c r="B225" s="119"/>
      <c r="C225" s="123" t="s">
        <v>80</v>
      </c>
      <c r="D225" s="35" t="s">
        <v>58</v>
      </c>
      <c r="E225" s="36">
        <v>88.20578222734147</v>
      </c>
      <c r="F225" s="36">
        <v>90.48414061835527</v>
      </c>
      <c r="G225" s="36">
        <v>385.10581859576234</v>
      </c>
      <c r="H225" s="36">
        <v>938.0075793289437</v>
      </c>
      <c r="I225" s="36">
        <v>1234.9045838382026</v>
      </c>
      <c r="J225" s="36">
        <v>137.22880961516663</v>
      </c>
      <c r="K225" s="36">
        <v>135.36504049633007</v>
      </c>
      <c r="L225" s="36">
        <v>137.6090088109245</v>
      </c>
      <c r="M225" s="36">
        <v>157.69852682552823</v>
      </c>
      <c r="N225" s="36">
        <v>162.92416995674577</v>
      </c>
      <c r="O225" s="36">
        <v>240.78784565334055</v>
      </c>
      <c r="P225" s="36">
        <v>224.08374886129712</v>
      </c>
      <c r="Q225" s="36">
        <v>177.2037880368797</v>
      </c>
      <c r="R225" s="36">
        <v>182.8633240349872</v>
      </c>
      <c r="S225" s="36">
        <v>174.8103444385098</v>
      </c>
      <c r="T225" s="36">
        <v>209.20682083276068</v>
      </c>
      <c r="U225" s="36">
        <v>184.24822413998353</v>
      </c>
      <c r="V225" s="36">
        <v>181.40693206590038</v>
      </c>
      <c r="W225" s="36">
        <v>183.99435787604276</v>
      </c>
      <c r="X225" s="36">
        <v>169.6475222729762</v>
      </c>
      <c r="Y225" s="36">
        <v>172.64577351612988</v>
      </c>
      <c r="Z225" s="36">
        <v>153.6524267628217</v>
      </c>
      <c r="AA225" s="36">
        <v>98.60208615131647</v>
      </c>
      <c r="AB225" s="36">
        <v>97.23195676143595</v>
      </c>
      <c r="AC225" s="37">
        <v>5917.918611717682</v>
      </c>
    </row>
    <row r="226" spans="1:29" ht="12.75" customHeight="1">
      <c r="A226" s="118"/>
      <c r="B226" s="119"/>
      <c r="C226" s="123"/>
      <c r="D226" s="38" t="s">
        <v>79</v>
      </c>
      <c r="E226" s="39">
        <v>14.177253322215794</v>
      </c>
      <c r="F226" s="39">
        <v>41.90673447980692</v>
      </c>
      <c r="G226" s="39">
        <v>459.246588460802</v>
      </c>
      <c r="H226" s="39">
        <v>1894.2358332476572</v>
      </c>
      <c r="I226" s="39">
        <v>2638.146340795789</v>
      </c>
      <c r="J226" s="39">
        <v>370.266157298432</v>
      </c>
      <c r="K226" s="39">
        <v>391.94227593892424</v>
      </c>
      <c r="L226" s="39">
        <v>407.75482611353283</v>
      </c>
      <c r="M226" s="39">
        <v>381.21643374637887</v>
      </c>
      <c r="N226" s="39">
        <v>383.15788010172486</v>
      </c>
      <c r="O226" s="39">
        <v>480.0968846037286</v>
      </c>
      <c r="P226" s="39">
        <v>530.0419826495072</v>
      </c>
      <c r="Q226" s="39">
        <v>485.1055715326713</v>
      </c>
      <c r="R226" s="39">
        <v>436.0002424899024</v>
      </c>
      <c r="S226" s="39">
        <v>449.26756892041294</v>
      </c>
      <c r="T226" s="39">
        <v>504.89167618090477</v>
      </c>
      <c r="U226" s="39">
        <v>504.82371881532606</v>
      </c>
      <c r="V226" s="39">
        <v>494.1781074252311</v>
      </c>
      <c r="W226" s="39">
        <v>449.1684072374186</v>
      </c>
      <c r="X226" s="39">
        <v>402.47343949587287</v>
      </c>
      <c r="Y226" s="39">
        <v>469.313643413562</v>
      </c>
      <c r="Z226" s="39">
        <v>423.1086184830481</v>
      </c>
      <c r="AA226" s="39">
        <v>239.4349480047688</v>
      </c>
      <c r="AB226" s="39">
        <v>970.3646905058515</v>
      </c>
      <c r="AC226" s="40">
        <v>13820.319823263471</v>
      </c>
    </row>
    <row r="227" spans="1:29" ht="12.75" customHeight="1">
      <c r="A227" s="118"/>
      <c r="B227" s="119"/>
      <c r="C227" s="123"/>
      <c r="D227" s="22" t="s">
        <v>30</v>
      </c>
      <c r="E227" s="26">
        <v>1.125632560874</v>
      </c>
      <c r="F227" s="26">
        <v>2.684646383406</v>
      </c>
      <c r="G227" s="26">
        <v>7.274363543419001</v>
      </c>
      <c r="H227" s="26">
        <v>26.693315640595994</v>
      </c>
      <c r="I227" s="26">
        <v>27.557301097144002</v>
      </c>
      <c r="J227" s="26">
        <v>2.0237294561184496</v>
      </c>
      <c r="K227" s="26">
        <v>2.1025438261312104</v>
      </c>
      <c r="L227" s="26">
        <v>2.1744243425670873</v>
      </c>
      <c r="M227" s="26">
        <v>2.124988534863362</v>
      </c>
      <c r="N227" s="26">
        <v>2.1083114386168895</v>
      </c>
      <c r="O227" s="26">
        <v>2.688329788516243</v>
      </c>
      <c r="P227" s="26">
        <v>2.7227891597842397</v>
      </c>
      <c r="Q227" s="26">
        <v>2.3507732071181855</v>
      </c>
      <c r="R227" s="26">
        <v>2.2017383683737615</v>
      </c>
      <c r="S227" s="26">
        <v>2.1781294093175707</v>
      </c>
      <c r="T227" s="26">
        <v>2.8627323220145424</v>
      </c>
      <c r="U227" s="26">
        <v>2.780875357615093</v>
      </c>
      <c r="V227" s="26">
        <v>2.707421220582365</v>
      </c>
      <c r="W227" s="26">
        <v>3.6349248535479997</v>
      </c>
      <c r="X227" s="26">
        <v>0.19441579090400002</v>
      </c>
      <c r="Y227" s="26">
        <v>1.683263071849</v>
      </c>
      <c r="Z227" s="26">
        <v>1.271906179986</v>
      </c>
      <c r="AA227" s="26">
        <v>0.9665949277920002</v>
      </c>
      <c r="AB227" s="26">
        <v>4.64651473268</v>
      </c>
      <c r="AC227" s="27">
        <v>108.75966521381699</v>
      </c>
    </row>
    <row r="228" spans="1:29" ht="12.75" customHeight="1">
      <c r="A228" s="118"/>
      <c r="B228" s="119"/>
      <c r="C228" s="123"/>
      <c r="D228" s="18" t="s">
        <v>31</v>
      </c>
      <c r="E228" s="28">
        <v>103.50866811043126</v>
      </c>
      <c r="F228" s="28">
        <v>135.0755214815682</v>
      </c>
      <c r="G228" s="28">
        <v>851.6267705999834</v>
      </c>
      <c r="H228" s="28">
        <v>2858.936728217197</v>
      </c>
      <c r="I228" s="28">
        <v>3900.608225731136</v>
      </c>
      <c r="J228" s="28">
        <v>509.51869636971713</v>
      </c>
      <c r="K228" s="28">
        <v>529.4098602613855</v>
      </c>
      <c r="L228" s="28">
        <v>547.5382592670245</v>
      </c>
      <c r="M228" s="28">
        <v>541.0399491067705</v>
      </c>
      <c r="N228" s="28">
        <v>548.1903614970876</v>
      </c>
      <c r="O228" s="28">
        <v>723.5730600455854</v>
      </c>
      <c r="P228" s="28">
        <v>756.8485206705885</v>
      </c>
      <c r="Q228" s="28">
        <v>664.6601327766692</v>
      </c>
      <c r="R228" s="28">
        <v>621.0653048932633</v>
      </c>
      <c r="S228" s="28">
        <v>626.2560427682404</v>
      </c>
      <c r="T228" s="28">
        <v>716.9612293356798</v>
      </c>
      <c r="U228" s="28">
        <v>691.8528183129246</v>
      </c>
      <c r="V228" s="28">
        <v>678.2924607117139</v>
      </c>
      <c r="W228" s="28">
        <v>636.7976899670093</v>
      </c>
      <c r="X228" s="28">
        <v>572.3153775597531</v>
      </c>
      <c r="Y228" s="28">
        <v>643.6426800015408</v>
      </c>
      <c r="Z228" s="28">
        <v>578.0329514258558</v>
      </c>
      <c r="AA228" s="28">
        <v>339.00362908387723</v>
      </c>
      <c r="AB228" s="28">
        <v>1072.2431619999675</v>
      </c>
      <c r="AC228" s="29">
        <v>19846.99810019497</v>
      </c>
    </row>
    <row r="229" spans="1:29" ht="12.75" customHeight="1">
      <c r="A229" s="118"/>
      <c r="B229" s="120"/>
      <c r="C229" s="123" t="s">
        <v>28</v>
      </c>
      <c r="D229" s="123"/>
      <c r="E229" s="28">
        <v>3168.9623289207734</v>
      </c>
      <c r="F229" s="28">
        <v>1812.6353029533664</v>
      </c>
      <c r="G229" s="28">
        <v>5069.034102704867</v>
      </c>
      <c r="H229" s="28">
        <v>11425.836751709343</v>
      </c>
      <c r="I229" s="28">
        <v>12811.764703524386</v>
      </c>
      <c r="J229" s="28">
        <v>1365.216815268391</v>
      </c>
      <c r="K229" s="28">
        <v>1381.5753859075578</v>
      </c>
      <c r="L229" s="28">
        <v>1424.2281421097027</v>
      </c>
      <c r="M229" s="28">
        <v>1521.7242384138208</v>
      </c>
      <c r="N229" s="28">
        <v>1496.1449736730747</v>
      </c>
      <c r="O229" s="28">
        <v>1884.939439267164</v>
      </c>
      <c r="P229" s="28">
        <v>1924.2360162953682</v>
      </c>
      <c r="Q229" s="28">
        <v>1597.6121629640759</v>
      </c>
      <c r="R229" s="28">
        <v>1615.6489259420152</v>
      </c>
      <c r="S229" s="28">
        <v>1635.4312211298522</v>
      </c>
      <c r="T229" s="28">
        <v>1760.4737579387026</v>
      </c>
      <c r="U229" s="28">
        <v>1635.8660323660263</v>
      </c>
      <c r="V229" s="28">
        <v>1652.3532251672432</v>
      </c>
      <c r="W229" s="28">
        <v>1611.5379931438401</v>
      </c>
      <c r="X229" s="28">
        <v>1481.2727872777032</v>
      </c>
      <c r="Y229" s="28">
        <v>1560.8118691240988</v>
      </c>
      <c r="Z229" s="28">
        <v>1407.6665509028448</v>
      </c>
      <c r="AA229" s="28">
        <v>864.9096711098424</v>
      </c>
      <c r="AB229" s="28">
        <v>2024.6313172641842</v>
      </c>
      <c r="AC229" s="29">
        <v>64134.51371507825</v>
      </c>
    </row>
    <row r="230" spans="1:29" ht="12.75" customHeight="1">
      <c r="A230" s="114"/>
      <c r="B230" s="111" t="s">
        <v>107</v>
      </c>
      <c r="C230" s="123" t="s">
        <v>29</v>
      </c>
      <c r="D230" s="35" t="s">
        <v>58</v>
      </c>
      <c r="E230" s="36">
        <v>794.0772486857863</v>
      </c>
      <c r="F230" s="36">
        <v>388.7073908152665</v>
      </c>
      <c r="G230" s="36">
        <v>834.1713101033339</v>
      </c>
      <c r="H230" s="36">
        <v>1497.2106529459572</v>
      </c>
      <c r="I230" s="36">
        <v>1463.6924238120284</v>
      </c>
      <c r="J230" s="36">
        <v>148.032646210968</v>
      </c>
      <c r="K230" s="36">
        <v>149.01112312029383</v>
      </c>
      <c r="L230" s="36">
        <v>148.68373179989908</v>
      </c>
      <c r="M230" s="36">
        <v>147.56916423891371</v>
      </c>
      <c r="N230" s="36">
        <v>147.77933861731324</v>
      </c>
      <c r="O230" s="36">
        <v>185.89885641390174</v>
      </c>
      <c r="P230" s="36">
        <v>193.11277572509096</v>
      </c>
      <c r="Q230" s="36">
        <v>155.54167048007602</v>
      </c>
      <c r="R230" s="36">
        <v>159.06677593244092</v>
      </c>
      <c r="S230" s="36">
        <v>164.3677592076024</v>
      </c>
      <c r="T230" s="36">
        <v>173.78268924485445</v>
      </c>
      <c r="U230" s="36">
        <v>154.13445374313648</v>
      </c>
      <c r="V230" s="36">
        <v>155.2012854809101</v>
      </c>
      <c r="W230" s="36">
        <v>143.1499805700165</v>
      </c>
      <c r="X230" s="36">
        <v>135.28960059836476</v>
      </c>
      <c r="Y230" s="36">
        <v>132.17669431060853</v>
      </c>
      <c r="Z230" s="36">
        <v>127.99781655195721</v>
      </c>
      <c r="AA230" s="36">
        <v>72.77294001868889</v>
      </c>
      <c r="AB230" s="36">
        <v>46.55279800993604</v>
      </c>
      <c r="AC230" s="37">
        <v>7717.9811266373445</v>
      </c>
    </row>
    <row r="231" spans="1:29" ht="12.75" customHeight="1">
      <c r="A231" s="114"/>
      <c r="B231" s="112"/>
      <c r="C231" s="123"/>
      <c r="D231" s="38" t="s">
        <v>79</v>
      </c>
      <c r="E231" s="39">
        <v>0.4134622490021552</v>
      </c>
      <c r="F231" s="39">
        <v>1.021910455811967</v>
      </c>
      <c r="G231" s="39">
        <v>2.9713315626084755</v>
      </c>
      <c r="H231" s="39">
        <v>4.506706531198595</v>
      </c>
      <c r="I231" s="39">
        <v>9.452600884206264</v>
      </c>
      <c r="J231" s="39">
        <v>2.0478677246761996</v>
      </c>
      <c r="K231" s="39">
        <v>2.3071004349972455</v>
      </c>
      <c r="L231" s="39">
        <v>2.505330962750898</v>
      </c>
      <c r="M231" s="39">
        <v>2.0632875949010887</v>
      </c>
      <c r="N231" s="39">
        <v>1.7268834786557659</v>
      </c>
      <c r="O231" s="39">
        <v>2.6016869573850556</v>
      </c>
      <c r="P231" s="39">
        <v>2.2637988486474487</v>
      </c>
      <c r="Q231" s="39">
        <v>2.5333606958440344</v>
      </c>
      <c r="R231" s="39">
        <v>2.482006134604846</v>
      </c>
      <c r="S231" s="39">
        <v>1.2434472169756865</v>
      </c>
      <c r="T231" s="39">
        <v>3.1219500538206746</v>
      </c>
      <c r="U231" s="39">
        <v>2.4033020193331267</v>
      </c>
      <c r="V231" s="39">
        <v>2.1392536138613636</v>
      </c>
      <c r="W231" s="39">
        <v>4.31584758824963</v>
      </c>
      <c r="X231" s="39">
        <v>2.0646520734857314</v>
      </c>
      <c r="Y231" s="39">
        <v>2.8629956485005263</v>
      </c>
      <c r="Z231" s="39">
        <v>2.675972307032423</v>
      </c>
      <c r="AA231" s="39">
        <v>1.6291595512122368</v>
      </c>
      <c r="AB231" s="39">
        <v>3.9000546111954564</v>
      </c>
      <c r="AC231" s="40">
        <v>65.2539691989569</v>
      </c>
    </row>
    <row r="232" spans="1:29" ht="12.75" customHeight="1">
      <c r="A232" s="114"/>
      <c r="B232" s="112"/>
      <c r="C232" s="123"/>
      <c r="D232" s="22" t="s">
        <v>30</v>
      </c>
      <c r="E232" s="26">
        <v>1.022943572729</v>
      </c>
      <c r="F232" s="26">
        <v>0.7379853486190001</v>
      </c>
      <c r="G232" s="26">
        <v>1.839408704192</v>
      </c>
      <c r="H232" s="26">
        <v>5.361549277785</v>
      </c>
      <c r="I232" s="26">
        <v>2.563558541015</v>
      </c>
      <c r="J232" s="26">
        <v>0.14529938304905454</v>
      </c>
      <c r="K232" s="26">
        <v>0.14734195254415172</v>
      </c>
      <c r="L232" s="26">
        <v>0.14634493651439504</v>
      </c>
      <c r="M232" s="26">
        <v>0.1423957023438353</v>
      </c>
      <c r="N232" s="26">
        <v>0.1425124777035634</v>
      </c>
      <c r="O232" s="26">
        <v>0.10556185879137636</v>
      </c>
      <c r="P232" s="26">
        <v>0.1104906887640718</v>
      </c>
      <c r="Q232" s="26">
        <v>0.09009486249390457</v>
      </c>
      <c r="R232" s="26">
        <v>0.09113966934920158</v>
      </c>
      <c r="S232" s="26">
        <v>0.09347239248644577</v>
      </c>
      <c r="T232" s="26">
        <v>0.08033122198655829</v>
      </c>
      <c r="U232" s="26">
        <v>0.07086963588498871</v>
      </c>
      <c r="V232" s="26">
        <v>0.07082010975845301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0.35736246792</v>
      </c>
      <c r="AC232" s="27">
        <v>13.319482803930002</v>
      </c>
    </row>
    <row r="233" spans="1:29" ht="12.75" customHeight="1">
      <c r="A233" s="114"/>
      <c r="B233" s="112"/>
      <c r="C233" s="123"/>
      <c r="D233" s="18" t="s">
        <v>31</v>
      </c>
      <c r="E233" s="28">
        <v>795.5136545075175</v>
      </c>
      <c r="F233" s="28">
        <v>390.4672866196974</v>
      </c>
      <c r="G233" s="28">
        <v>838.9820503701344</v>
      </c>
      <c r="H233" s="28">
        <v>1507.0789087549408</v>
      </c>
      <c r="I233" s="28">
        <v>1475.7085832372495</v>
      </c>
      <c r="J233" s="28">
        <v>150.22581331869327</v>
      </c>
      <c r="K233" s="28">
        <v>151.4655655078352</v>
      </c>
      <c r="L233" s="28">
        <v>151.33540769916436</v>
      </c>
      <c r="M233" s="28">
        <v>149.77484753615863</v>
      </c>
      <c r="N233" s="28">
        <v>149.64873457367258</v>
      </c>
      <c r="O233" s="28">
        <v>188.60610523007816</v>
      </c>
      <c r="P233" s="28">
        <v>195.48706526250245</v>
      </c>
      <c r="Q233" s="28">
        <v>158.16512603841394</v>
      </c>
      <c r="R233" s="28">
        <v>161.639921736395</v>
      </c>
      <c r="S233" s="28">
        <v>165.70467881706455</v>
      </c>
      <c r="T233" s="28">
        <v>176.98497052066168</v>
      </c>
      <c r="U233" s="28">
        <v>156.6086253983546</v>
      </c>
      <c r="V233" s="28">
        <v>157.41135920452993</v>
      </c>
      <c r="W233" s="28">
        <v>147.46582815826613</v>
      </c>
      <c r="X233" s="28">
        <v>137.3542526718505</v>
      </c>
      <c r="Y233" s="28">
        <v>135.03968995910907</v>
      </c>
      <c r="Z233" s="28">
        <v>130.67378885898964</v>
      </c>
      <c r="AA233" s="28">
        <v>74.40209956990113</v>
      </c>
      <c r="AB233" s="28">
        <v>50.810215089051496</v>
      </c>
      <c r="AC233" s="29">
        <v>7796.55457864023</v>
      </c>
    </row>
    <row r="234" spans="1:29" ht="12.75" customHeight="1">
      <c r="A234" s="114"/>
      <c r="B234" s="112"/>
      <c r="C234" s="123" t="s">
        <v>80</v>
      </c>
      <c r="D234" s="35" t="s">
        <v>58</v>
      </c>
      <c r="E234" s="36">
        <v>18.767670415849974</v>
      </c>
      <c r="F234" s="36">
        <v>17.173640584178614</v>
      </c>
      <c r="G234" s="36">
        <v>65.69703388300685</v>
      </c>
      <c r="H234" s="36">
        <v>157.05854436356083</v>
      </c>
      <c r="I234" s="36">
        <v>181.74982200745012</v>
      </c>
      <c r="J234" s="36">
        <v>18.532246927140207</v>
      </c>
      <c r="K234" s="36">
        <v>18.6997429032509</v>
      </c>
      <c r="L234" s="36">
        <v>17.944774523917626</v>
      </c>
      <c r="M234" s="36">
        <v>20.146332912538405</v>
      </c>
      <c r="N234" s="36">
        <v>22.767835414412954</v>
      </c>
      <c r="O234" s="36">
        <v>37.294062443447785</v>
      </c>
      <c r="P234" s="36">
        <v>35.067412398130166</v>
      </c>
      <c r="Q234" s="36">
        <v>26.99727432303278</v>
      </c>
      <c r="R234" s="36">
        <v>26.219019608288324</v>
      </c>
      <c r="S234" s="36">
        <v>25.480287622986555</v>
      </c>
      <c r="T234" s="36">
        <v>29.827386449004983</v>
      </c>
      <c r="U234" s="36">
        <v>25.14295041345907</v>
      </c>
      <c r="V234" s="36">
        <v>24.75470381801704</v>
      </c>
      <c r="W234" s="36">
        <v>24.756759042991487</v>
      </c>
      <c r="X234" s="36">
        <v>20.904923427560526</v>
      </c>
      <c r="Y234" s="36">
        <v>24.424727952280197</v>
      </c>
      <c r="Z234" s="36">
        <v>11.957430454450106</v>
      </c>
      <c r="AA234" s="36">
        <v>9.759297911936157</v>
      </c>
      <c r="AB234" s="36">
        <v>4.304033490026001</v>
      </c>
      <c r="AC234" s="37">
        <v>865.4279132909179</v>
      </c>
    </row>
    <row r="235" spans="1:29" ht="12.75" customHeight="1">
      <c r="A235" s="114"/>
      <c r="B235" s="112"/>
      <c r="C235" s="123"/>
      <c r="D235" s="38" t="s">
        <v>79</v>
      </c>
      <c r="E235" s="39">
        <v>1.7015254051927318</v>
      </c>
      <c r="F235" s="39">
        <v>5.357378991660799</v>
      </c>
      <c r="G235" s="39">
        <v>38.10017458367104</v>
      </c>
      <c r="H235" s="39">
        <v>175.0654547446626</v>
      </c>
      <c r="I235" s="39">
        <v>234.60364502417576</v>
      </c>
      <c r="J235" s="39">
        <v>34.83054841120462</v>
      </c>
      <c r="K235" s="39">
        <v>35.82320878768814</v>
      </c>
      <c r="L235" s="39">
        <v>36.07521357470996</v>
      </c>
      <c r="M235" s="39">
        <v>38.969418646024366</v>
      </c>
      <c r="N235" s="39">
        <v>41.3853615559328</v>
      </c>
      <c r="O235" s="39">
        <v>50.45981675421487</v>
      </c>
      <c r="P235" s="39">
        <v>56.690941404579604</v>
      </c>
      <c r="Q235" s="39">
        <v>52.22454396019448</v>
      </c>
      <c r="R235" s="39">
        <v>43.25980492015945</v>
      </c>
      <c r="S235" s="39">
        <v>45.28566913819264</v>
      </c>
      <c r="T235" s="39">
        <v>49.84903022438462</v>
      </c>
      <c r="U235" s="39">
        <v>51.79492550500759</v>
      </c>
      <c r="V235" s="39">
        <v>51.28671356329758</v>
      </c>
      <c r="W235" s="39">
        <v>36.57983678937954</v>
      </c>
      <c r="X235" s="39">
        <v>28.363922626945875</v>
      </c>
      <c r="Y235" s="39">
        <v>43.70586029800777</v>
      </c>
      <c r="Z235" s="39">
        <v>26.52955531785165</v>
      </c>
      <c r="AA235" s="39">
        <v>14.545591048889781</v>
      </c>
      <c r="AB235" s="39">
        <v>38.38531259348004</v>
      </c>
      <c r="AC235" s="40">
        <v>1230.873453869508</v>
      </c>
    </row>
    <row r="236" spans="1:29" ht="12.75" customHeight="1">
      <c r="A236" s="114"/>
      <c r="B236" s="112"/>
      <c r="C236" s="123"/>
      <c r="D236" s="22" t="s">
        <v>30</v>
      </c>
      <c r="E236" s="26">
        <v>0.31761127293</v>
      </c>
      <c r="F236" s="26">
        <v>1.2971617120630001</v>
      </c>
      <c r="G236" s="26">
        <v>1.818345217969</v>
      </c>
      <c r="H236" s="26">
        <v>9.606193846371998</v>
      </c>
      <c r="I236" s="26">
        <v>4.807376259938</v>
      </c>
      <c r="J236" s="26">
        <v>0.13413236618909166</v>
      </c>
      <c r="K236" s="26">
        <v>0.1411496949565536</v>
      </c>
      <c r="L236" s="26">
        <v>0.13942829209255897</v>
      </c>
      <c r="M236" s="26">
        <v>0.14898117910607647</v>
      </c>
      <c r="N236" s="26">
        <v>0.1644367816377193</v>
      </c>
      <c r="O236" s="26">
        <v>0.2781048904416885</v>
      </c>
      <c r="P236" s="26">
        <v>0.2791025876190483</v>
      </c>
      <c r="Q236" s="26">
        <v>0.2467134766887679</v>
      </c>
      <c r="R236" s="26">
        <v>0.21294352030613922</v>
      </c>
      <c r="S236" s="26">
        <v>0.22189139883735584</v>
      </c>
      <c r="T236" s="26">
        <v>0.3785635843779924</v>
      </c>
      <c r="U236" s="26">
        <v>0.3716685222825999</v>
      </c>
      <c r="V236" s="26">
        <v>0.3548319875154076</v>
      </c>
      <c r="W236" s="26">
        <v>0</v>
      </c>
      <c r="X236" s="26">
        <v>0.149866387496</v>
      </c>
      <c r="Y236" s="26">
        <v>0.718196625202</v>
      </c>
      <c r="Z236" s="26">
        <v>0.7883433341130001</v>
      </c>
      <c r="AA236" s="26">
        <v>0</v>
      </c>
      <c r="AB236" s="26">
        <v>0.09753650879999999</v>
      </c>
      <c r="AC236" s="27">
        <v>22.672579446933995</v>
      </c>
    </row>
    <row r="237" spans="1:29" ht="12.75" customHeight="1">
      <c r="A237" s="114"/>
      <c r="B237" s="112"/>
      <c r="C237" s="123"/>
      <c r="D237" s="18" t="s">
        <v>31</v>
      </c>
      <c r="E237" s="28">
        <v>20.78680709397271</v>
      </c>
      <c r="F237" s="28">
        <v>23.82818128790241</v>
      </c>
      <c r="G237" s="28">
        <v>105.61555368464687</v>
      </c>
      <c r="H237" s="28">
        <v>341.73019295459545</v>
      </c>
      <c r="I237" s="28">
        <v>421.1608432915638</v>
      </c>
      <c r="J237" s="28">
        <v>53.496927704533924</v>
      </c>
      <c r="K237" s="28">
        <v>54.664101385895584</v>
      </c>
      <c r="L237" s="28">
        <v>54.159416390720146</v>
      </c>
      <c r="M237" s="28">
        <v>59.26473273766884</v>
      </c>
      <c r="N237" s="28">
        <v>64.31763375198348</v>
      </c>
      <c r="O237" s="28">
        <v>88.03198408810435</v>
      </c>
      <c r="P237" s="28">
        <v>92.03745639032883</v>
      </c>
      <c r="Q237" s="28">
        <v>79.46853175991602</v>
      </c>
      <c r="R237" s="28">
        <v>69.69176804875391</v>
      </c>
      <c r="S237" s="28">
        <v>70.98784816001655</v>
      </c>
      <c r="T237" s="28">
        <v>80.0549802577676</v>
      </c>
      <c r="U237" s="28">
        <v>77.30954444074926</v>
      </c>
      <c r="V237" s="28">
        <v>76.39624936883003</v>
      </c>
      <c r="W237" s="28">
        <v>61.33659583237104</v>
      </c>
      <c r="X237" s="28">
        <v>49.4187124420024</v>
      </c>
      <c r="Y237" s="28">
        <v>68.84878487548997</v>
      </c>
      <c r="Z237" s="28">
        <v>39.27532910641475</v>
      </c>
      <c r="AA237" s="28">
        <v>24.304888960825938</v>
      </c>
      <c r="AB237" s="28">
        <v>42.78688259230604</v>
      </c>
      <c r="AC237" s="29">
        <v>2118.97394660736</v>
      </c>
    </row>
    <row r="238" spans="1:29" ht="12.75" customHeight="1">
      <c r="A238" s="114"/>
      <c r="B238" s="113"/>
      <c r="C238" s="123" t="s">
        <v>28</v>
      </c>
      <c r="D238" s="123"/>
      <c r="E238" s="28">
        <v>816.3004616014902</v>
      </c>
      <c r="F238" s="28">
        <v>414.2954679075998</v>
      </c>
      <c r="G238" s="28">
        <v>944.5976040547812</v>
      </c>
      <c r="H238" s="28">
        <v>1848.8091017095364</v>
      </c>
      <c r="I238" s="28">
        <v>1896.8694265288134</v>
      </c>
      <c r="J238" s="28">
        <v>203.7227410232272</v>
      </c>
      <c r="K238" s="28">
        <v>206.1296668937308</v>
      </c>
      <c r="L238" s="28">
        <v>205.4948240898845</v>
      </c>
      <c r="M238" s="28">
        <v>209.03958027382745</v>
      </c>
      <c r="N238" s="28">
        <v>213.96636832565605</v>
      </c>
      <c r="O238" s="28">
        <v>276.6380893181825</v>
      </c>
      <c r="P238" s="28">
        <v>287.52452165283125</v>
      </c>
      <c r="Q238" s="28">
        <v>237.63365779832998</v>
      </c>
      <c r="R238" s="28">
        <v>231.3316897851489</v>
      </c>
      <c r="S238" s="28">
        <v>236.69252697708114</v>
      </c>
      <c r="T238" s="28">
        <v>257.03995077842933</v>
      </c>
      <c r="U238" s="28">
        <v>233.91816983910388</v>
      </c>
      <c r="V238" s="28">
        <v>233.80760857335994</v>
      </c>
      <c r="W238" s="28">
        <v>208.80242399063718</v>
      </c>
      <c r="X238" s="28">
        <v>186.7729651138529</v>
      </c>
      <c r="Y238" s="28">
        <v>203.888474834599</v>
      </c>
      <c r="Z238" s="28">
        <v>169.94911796540438</v>
      </c>
      <c r="AA238" s="28">
        <v>98.70698853072706</v>
      </c>
      <c r="AB238" s="28">
        <v>93.59709768135754</v>
      </c>
      <c r="AC238" s="29">
        <v>9915.528525247591</v>
      </c>
    </row>
    <row r="239" spans="1:29" ht="12.75" customHeight="1">
      <c r="A239" s="114"/>
      <c r="B239" s="111" t="s">
        <v>108</v>
      </c>
      <c r="C239" s="123" t="s">
        <v>29</v>
      </c>
      <c r="D239" s="35" t="s">
        <v>58</v>
      </c>
      <c r="E239" s="36">
        <v>588.0445765227549</v>
      </c>
      <c r="F239" s="36">
        <v>320.068687930817</v>
      </c>
      <c r="G239" s="36">
        <v>979.4713330706749</v>
      </c>
      <c r="H239" s="36">
        <v>2324.505560085985</v>
      </c>
      <c r="I239" s="36">
        <v>2381.9658652294765</v>
      </c>
      <c r="J239" s="36">
        <v>244.42217971615005</v>
      </c>
      <c r="K239" s="36">
        <v>239.732610324678</v>
      </c>
      <c r="L239" s="36">
        <v>244.4959863439199</v>
      </c>
      <c r="M239" s="36">
        <v>277.42292585284673</v>
      </c>
      <c r="N239" s="36">
        <v>253.91510694707813</v>
      </c>
      <c r="O239" s="36">
        <v>321.629725735575</v>
      </c>
      <c r="P239" s="36">
        <v>315.67593442559104</v>
      </c>
      <c r="Q239" s="36">
        <v>250.3028375545495</v>
      </c>
      <c r="R239" s="36">
        <v>274.45980566029857</v>
      </c>
      <c r="S239" s="36">
        <v>277.3620280740629</v>
      </c>
      <c r="T239" s="36">
        <v>287.45611481125525</v>
      </c>
      <c r="U239" s="36">
        <v>259.03849959123164</v>
      </c>
      <c r="V239" s="36">
        <v>270.490331008104</v>
      </c>
      <c r="W239" s="36">
        <v>262.65083457893803</v>
      </c>
      <c r="X239" s="36">
        <v>267.2363694787857</v>
      </c>
      <c r="Y239" s="36">
        <v>252.70374131194384</v>
      </c>
      <c r="Z239" s="36">
        <v>228.91628444301122</v>
      </c>
      <c r="AA239" s="36">
        <v>132.48067311047848</v>
      </c>
      <c r="AB239" s="36">
        <v>196.52615855838295</v>
      </c>
      <c r="AC239" s="37">
        <v>11450.974170366591</v>
      </c>
    </row>
    <row r="240" spans="1:29" ht="12.75" customHeight="1">
      <c r="A240" s="114"/>
      <c r="B240" s="112"/>
      <c r="C240" s="123"/>
      <c r="D240" s="38" t="s">
        <v>79</v>
      </c>
      <c r="E240" s="39">
        <v>2.3581573014957744</v>
      </c>
      <c r="F240" s="39">
        <v>3.399138775697482</v>
      </c>
      <c r="G240" s="39">
        <v>8.423855499768932</v>
      </c>
      <c r="H240" s="39">
        <v>20.518289568220048</v>
      </c>
      <c r="I240" s="39">
        <v>37.205387188809446</v>
      </c>
      <c r="J240" s="39">
        <v>5.537984146674035</v>
      </c>
      <c r="K240" s="39">
        <v>6.564092327309769</v>
      </c>
      <c r="L240" s="39">
        <v>6.843513356290976</v>
      </c>
      <c r="M240" s="39">
        <v>5.819307468281219</v>
      </c>
      <c r="N240" s="39">
        <v>4.731018386923634</v>
      </c>
      <c r="O240" s="39">
        <v>9.783273158222489</v>
      </c>
      <c r="P240" s="39">
        <v>8.84470036954655</v>
      </c>
      <c r="Q240" s="39">
        <v>8.272413265295683</v>
      </c>
      <c r="R240" s="39">
        <v>5.873684439012723</v>
      </c>
      <c r="S240" s="39">
        <v>5.424489956074848</v>
      </c>
      <c r="T240" s="39">
        <v>8.568670367146067</v>
      </c>
      <c r="U240" s="39">
        <v>7.3928872135461745</v>
      </c>
      <c r="V240" s="39">
        <v>6.156700829285194</v>
      </c>
      <c r="W240" s="39">
        <v>8.552770879868971</v>
      </c>
      <c r="X240" s="39">
        <v>7.222450376053178</v>
      </c>
      <c r="Y240" s="39">
        <v>7.470344614229078</v>
      </c>
      <c r="Z240" s="39">
        <v>6.972284978412291</v>
      </c>
      <c r="AA240" s="39">
        <v>5.169306706163555</v>
      </c>
      <c r="AB240" s="39">
        <v>28.404987909543404</v>
      </c>
      <c r="AC240" s="40">
        <v>225.50970908187156</v>
      </c>
    </row>
    <row r="241" spans="1:29" ht="12.75" customHeight="1">
      <c r="A241" s="114"/>
      <c r="B241" s="112"/>
      <c r="C241" s="123"/>
      <c r="D241" s="22" t="s">
        <v>30</v>
      </c>
      <c r="E241" s="26">
        <v>1.1582006085390002</v>
      </c>
      <c r="F241" s="26">
        <v>0.528115585827</v>
      </c>
      <c r="G241" s="26">
        <v>1.9897568404669996</v>
      </c>
      <c r="H241" s="26">
        <v>3.5511907815569996</v>
      </c>
      <c r="I241" s="26">
        <v>5.669759496739</v>
      </c>
      <c r="J241" s="26">
        <v>0.7103856636198558</v>
      </c>
      <c r="K241" s="26">
        <v>0.7038954414167558</v>
      </c>
      <c r="L241" s="26">
        <v>0.714131519965331</v>
      </c>
      <c r="M241" s="26">
        <v>0.7970679544206446</v>
      </c>
      <c r="N241" s="26">
        <v>0.7209409169184128</v>
      </c>
      <c r="O241" s="26">
        <v>0.09754925377896179</v>
      </c>
      <c r="P241" s="26">
        <v>0.09583012056773126</v>
      </c>
      <c r="Q241" s="26">
        <v>0.07632263837361915</v>
      </c>
      <c r="R241" s="26">
        <v>0.08314098164092999</v>
      </c>
      <c r="S241" s="26">
        <v>0.08400120390375779</v>
      </c>
      <c r="T241" s="26">
        <v>0.21830954918023712</v>
      </c>
      <c r="U241" s="26">
        <v>0.19531826988972334</v>
      </c>
      <c r="V241" s="26">
        <v>0.20295077759203947</v>
      </c>
      <c r="W241" s="26">
        <v>0</v>
      </c>
      <c r="X241" s="26">
        <v>0.281324921555</v>
      </c>
      <c r="Y241" s="26">
        <v>0.086366393376</v>
      </c>
      <c r="Z241" s="26">
        <v>0.51364444862</v>
      </c>
      <c r="AA241" s="26">
        <v>0</v>
      </c>
      <c r="AB241" s="26">
        <v>1.1049206269769998</v>
      </c>
      <c r="AC241" s="27">
        <v>19.583123994924993</v>
      </c>
    </row>
    <row r="242" spans="1:29" ht="12.75" customHeight="1">
      <c r="A242" s="114"/>
      <c r="B242" s="112"/>
      <c r="C242" s="123"/>
      <c r="D242" s="18" t="s">
        <v>31</v>
      </c>
      <c r="E242" s="28">
        <v>591.5609344327897</v>
      </c>
      <c r="F242" s="28">
        <v>323.9959422923415</v>
      </c>
      <c r="G242" s="28">
        <v>989.884945410911</v>
      </c>
      <c r="H242" s="28">
        <v>2348.575040435762</v>
      </c>
      <c r="I242" s="28">
        <v>2424.8410119150253</v>
      </c>
      <c r="J242" s="28">
        <v>250.67054952644395</v>
      </c>
      <c r="K242" s="28">
        <v>247.00059809340453</v>
      </c>
      <c r="L242" s="28">
        <v>252.05363122017621</v>
      </c>
      <c r="M242" s="28">
        <v>284.03930127554855</v>
      </c>
      <c r="N242" s="28">
        <v>259.3670662509202</v>
      </c>
      <c r="O242" s="28">
        <v>331.51054814757646</v>
      </c>
      <c r="P242" s="28">
        <v>324.6164649157053</v>
      </c>
      <c r="Q242" s="28">
        <v>258.6515734582189</v>
      </c>
      <c r="R242" s="28">
        <v>280.41663108095224</v>
      </c>
      <c r="S242" s="28">
        <v>282.8705192340415</v>
      </c>
      <c r="T242" s="28">
        <v>296.2430947275815</v>
      </c>
      <c r="U242" s="28">
        <v>266.6267050746675</v>
      </c>
      <c r="V242" s="28">
        <v>276.84998261498123</v>
      </c>
      <c r="W242" s="28">
        <v>271.20360545880703</v>
      </c>
      <c r="X242" s="28">
        <v>274.74014477639383</v>
      </c>
      <c r="Y242" s="28">
        <v>260.2604523195489</v>
      </c>
      <c r="Z242" s="28">
        <v>236.40221387004348</v>
      </c>
      <c r="AA242" s="28">
        <v>137.64997981664203</v>
      </c>
      <c r="AB242" s="28">
        <v>226.03606709490336</v>
      </c>
      <c r="AC242" s="29">
        <v>11696.067003443386</v>
      </c>
    </row>
    <row r="243" spans="1:29" ht="12.75" customHeight="1">
      <c r="A243" s="114"/>
      <c r="B243" s="112"/>
      <c r="C243" s="123" t="s">
        <v>80</v>
      </c>
      <c r="D243" s="35" t="s">
        <v>58</v>
      </c>
      <c r="E243" s="36">
        <v>17.223138430669636</v>
      </c>
      <c r="F243" s="36">
        <v>21.867281918993335</v>
      </c>
      <c r="G243" s="36">
        <v>75.94073034932144</v>
      </c>
      <c r="H243" s="36">
        <v>191.21829689331398</v>
      </c>
      <c r="I243" s="36">
        <v>261.8709573085015</v>
      </c>
      <c r="J243" s="36">
        <v>31.5915030829913</v>
      </c>
      <c r="K243" s="36">
        <v>31.551076622969703</v>
      </c>
      <c r="L243" s="36">
        <v>31.562789262783348</v>
      </c>
      <c r="M243" s="36">
        <v>35.00471834488591</v>
      </c>
      <c r="N243" s="36">
        <v>34.5563972665766</v>
      </c>
      <c r="O243" s="36">
        <v>51.575769093358815</v>
      </c>
      <c r="P243" s="36">
        <v>47.58127360573313</v>
      </c>
      <c r="Q243" s="36">
        <v>37.74520543668154</v>
      </c>
      <c r="R243" s="36">
        <v>38.64092798577154</v>
      </c>
      <c r="S243" s="36">
        <v>38.60888508635824</v>
      </c>
      <c r="T243" s="36">
        <v>44.33495958118784</v>
      </c>
      <c r="U243" s="36">
        <v>40.14457881981672</v>
      </c>
      <c r="V243" s="36">
        <v>39.870520064873254</v>
      </c>
      <c r="W243" s="36">
        <v>35.798034777690496</v>
      </c>
      <c r="X243" s="36">
        <v>39.28959239487166</v>
      </c>
      <c r="Y243" s="36">
        <v>34.028969180860386</v>
      </c>
      <c r="Z243" s="36">
        <v>40.62226282611494</v>
      </c>
      <c r="AA243" s="36">
        <v>24.322030109295568</v>
      </c>
      <c r="AB243" s="36">
        <v>19.346180505104993</v>
      </c>
      <c r="AC243" s="37">
        <v>1264.2960789487258</v>
      </c>
    </row>
    <row r="244" spans="1:29" ht="12.75" customHeight="1">
      <c r="A244" s="114"/>
      <c r="B244" s="112"/>
      <c r="C244" s="123"/>
      <c r="D244" s="38" t="s">
        <v>79</v>
      </c>
      <c r="E244" s="39">
        <v>5.2090044307186485</v>
      </c>
      <c r="F244" s="39">
        <v>10.12905749291834</v>
      </c>
      <c r="G244" s="39">
        <v>80.14500987251839</v>
      </c>
      <c r="H244" s="39">
        <v>377.7665277302969</v>
      </c>
      <c r="I244" s="39">
        <v>568.0607739920728</v>
      </c>
      <c r="J244" s="39">
        <v>86.36436460225914</v>
      </c>
      <c r="K244" s="39">
        <v>92.75929164076035</v>
      </c>
      <c r="L244" s="39">
        <v>96.51390272072234</v>
      </c>
      <c r="M244" s="39">
        <v>85.87564588988089</v>
      </c>
      <c r="N244" s="39">
        <v>83.97219097401293</v>
      </c>
      <c r="O244" s="39">
        <v>111.52075663682164</v>
      </c>
      <c r="P244" s="39">
        <v>127.98002794592027</v>
      </c>
      <c r="Q244" s="39">
        <v>112.0886373380224</v>
      </c>
      <c r="R244" s="39">
        <v>98.05801549535357</v>
      </c>
      <c r="S244" s="39">
        <v>106.59965116844047</v>
      </c>
      <c r="T244" s="39">
        <v>116.4722132392765</v>
      </c>
      <c r="U244" s="39">
        <v>115.7116770574369</v>
      </c>
      <c r="V244" s="39">
        <v>113.8339065456952</v>
      </c>
      <c r="W244" s="39">
        <v>95.78497402347874</v>
      </c>
      <c r="X244" s="39">
        <v>100.39255534940719</v>
      </c>
      <c r="Y244" s="39">
        <v>98.37787620139551</v>
      </c>
      <c r="Z244" s="39">
        <v>98.26741060043851</v>
      </c>
      <c r="AA244" s="39">
        <v>64.53803585916627</v>
      </c>
      <c r="AB244" s="39">
        <v>187.18866167185172</v>
      </c>
      <c r="AC244" s="40">
        <v>3033.610168478866</v>
      </c>
    </row>
    <row r="245" spans="1:29" ht="12.75" customHeight="1">
      <c r="A245" s="114"/>
      <c r="B245" s="112"/>
      <c r="C245" s="123"/>
      <c r="D245" s="22" t="s">
        <v>30</v>
      </c>
      <c r="E245" s="26">
        <v>0.200862478232</v>
      </c>
      <c r="F245" s="26">
        <v>0.114970006624</v>
      </c>
      <c r="G245" s="26">
        <v>1.283976028857</v>
      </c>
      <c r="H245" s="26">
        <v>6.016918876362999</v>
      </c>
      <c r="I245" s="26">
        <v>7.484205905673001</v>
      </c>
      <c r="J245" s="26">
        <v>0.7875442785617104</v>
      </c>
      <c r="K245" s="26">
        <v>0.833530559163552</v>
      </c>
      <c r="L245" s="26">
        <v>0.831050728333694</v>
      </c>
      <c r="M245" s="26">
        <v>0.7541699054962913</v>
      </c>
      <c r="N245" s="26">
        <v>0.7222172589627512</v>
      </c>
      <c r="O245" s="26">
        <v>0.36770694603499887</v>
      </c>
      <c r="P245" s="26">
        <v>0.38737294938810746</v>
      </c>
      <c r="Q245" s="26">
        <v>0.3257079807089242</v>
      </c>
      <c r="R245" s="26">
        <v>0.2952781197314461</v>
      </c>
      <c r="S245" s="26">
        <v>0.3109823260475234</v>
      </c>
      <c r="T245" s="26">
        <v>0.8898517571474236</v>
      </c>
      <c r="U245" s="26">
        <v>0.8601472366356852</v>
      </c>
      <c r="V245" s="26">
        <v>0.8436217940338909</v>
      </c>
      <c r="W245" s="26">
        <v>0.5419707992130001</v>
      </c>
      <c r="X245" s="26">
        <v>0</v>
      </c>
      <c r="Y245" s="26">
        <v>0.155859236841</v>
      </c>
      <c r="Z245" s="26">
        <v>0.08676981632000001</v>
      </c>
      <c r="AA245" s="26">
        <v>0.10140710580000001</v>
      </c>
      <c r="AB245" s="26">
        <v>1.8959174202670002</v>
      </c>
      <c r="AC245" s="27">
        <v>26.092039514436</v>
      </c>
    </row>
    <row r="246" spans="1:29" ht="12.75" customHeight="1">
      <c r="A246" s="114"/>
      <c r="B246" s="112"/>
      <c r="C246" s="123"/>
      <c r="D246" s="18" t="s">
        <v>31</v>
      </c>
      <c r="E246" s="28">
        <v>22.633005339620286</v>
      </c>
      <c r="F246" s="28">
        <v>32.111309418535676</v>
      </c>
      <c r="G246" s="28">
        <v>157.36971625069683</v>
      </c>
      <c r="H246" s="28">
        <v>575.0017434999738</v>
      </c>
      <c r="I246" s="28">
        <v>837.4159372062472</v>
      </c>
      <c r="J246" s="28">
        <v>118.74341196381216</v>
      </c>
      <c r="K246" s="28">
        <v>125.1438988228936</v>
      </c>
      <c r="L246" s="28">
        <v>128.90774271183938</v>
      </c>
      <c r="M246" s="28">
        <v>121.6345341402631</v>
      </c>
      <c r="N246" s="28">
        <v>119.25080549955229</v>
      </c>
      <c r="O246" s="28">
        <v>163.46423267621546</v>
      </c>
      <c r="P246" s="28">
        <v>175.94867450104152</v>
      </c>
      <c r="Q246" s="28">
        <v>150.15955075541285</v>
      </c>
      <c r="R246" s="28">
        <v>136.99422160085655</v>
      </c>
      <c r="S246" s="28">
        <v>145.51951858084624</v>
      </c>
      <c r="T246" s="28">
        <v>161.69702457761176</v>
      </c>
      <c r="U246" s="28">
        <v>156.7164031138893</v>
      </c>
      <c r="V246" s="28">
        <v>154.54804840460233</v>
      </c>
      <c r="W246" s="28">
        <v>132.12497960038223</v>
      </c>
      <c r="X246" s="28">
        <v>139.68214774427884</v>
      </c>
      <c r="Y246" s="28">
        <v>132.5627046190969</v>
      </c>
      <c r="Z246" s="28">
        <v>138.97644324287344</v>
      </c>
      <c r="AA246" s="28">
        <v>88.96147307426185</v>
      </c>
      <c r="AB246" s="28">
        <v>208.43075959722373</v>
      </c>
      <c r="AC246" s="29">
        <v>4323.998286942026</v>
      </c>
    </row>
    <row r="247" spans="1:29" ht="12.75" customHeight="1">
      <c r="A247" s="114"/>
      <c r="B247" s="113"/>
      <c r="C247" s="123" t="s">
        <v>28</v>
      </c>
      <c r="D247" s="123"/>
      <c r="E247" s="28">
        <v>614.1939397724101</v>
      </c>
      <c r="F247" s="28">
        <v>356.1072517108772</v>
      </c>
      <c r="G247" s="28">
        <v>1147.2546616616078</v>
      </c>
      <c r="H247" s="28">
        <v>2923.576783935736</v>
      </c>
      <c r="I247" s="28">
        <v>3262.2569491212726</v>
      </c>
      <c r="J247" s="28">
        <v>369.4139614902561</v>
      </c>
      <c r="K247" s="28">
        <v>372.1444969162981</v>
      </c>
      <c r="L247" s="28">
        <v>380.9613739320156</v>
      </c>
      <c r="M247" s="28">
        <v>405.67383541581165</v>
      </c>
      <c r="N247" s="28">
        <v>378.61787175047243</v>
      </c>
      <c r="O247" s="28">
        <v>494.97478082379195</v>
      </c>
      <c r="P247" s="28">
        <v>500.5651394167468</v>
      </c>
      <c r="Q247" s="28">
        <v>408.81112421363173</v>
      </c>
      <c r="R247" s="28">
        <v>417.4108526818088</v>
      </c>
      <c r="S247" s="28">
        <v>428.3900378148877</v>
      </c>
      <c r="T247" s="28">
        <v>457.94011930519326</v>
      </c>
      <c r="U247" s="28">
        <v>423.3431081885568</v>
      </c>
      <c r="V247" s="28">
        <v>431.3980310195835</v>
      </c>
      <c r="W247" s="28">
        <v>403.32858505918927</v>
      </c>
      <c r="X247" s="28">
        <v>414.42229252067267</v>
      </c>
      <c r="Y247" s="28">
        <v>392.8231569386458</v>
      </c>
      <c r="Z247" s="28">
        <v>375.3786571129169</v>
      </c>
      <c r="AA247" s="28">
        <v>226.61145289090388</v>
      </c>
      <c r="AB247" s="28">
        <v>434.4668266921271</v>
      </c>
      <c r="AC247" s="29">
        <v>16020.065290385413</v>
      </c>
    </row>
    <row r="248" spans="1:29" ht="12.75" customHeight="1">
      <c r="A248" s="114"/>
      <c r="B248" s="111" t="s">
        <v>109</v>
      </c>
      <c r="C248" s="123" t="s">
        <v>29</v>
      </c>
      <c r="D248" s="35" t="s">
        <v>58</v>
      </c>
      <c r="E248" s="36">
        <v>1086.5568347802352</v>
      </c>
      <c r="F248" s="36">
        <v>689.1755810150848</v>
      </c>
      <c r="G248" s="36">
        <v>1726.8440017513278</v>
      </c>
      <c r="H248" s="36">
        <v>3413.9867472655906</v>
      </c>
      <c r="I248" s="36">
        <v>3520.2557534259795</v>
      </c>
      <c r="J248" s="36">
        <v>305.06773562881386</v>
      </c>
      <c r="K248" s="36">
        <v>308.7763768687098</v>
      </c>
      <c r="L248" s="36">
        <v>317.28004323344527</v>
      </c>
      <c r="M248" s="36">
        <v>376.9078383817147</v>
      </c>
      <c r="N248" s="36">
        <v>376.0253656929372</v>
      </c>
      <c r="O248" s="36">
        <v>452.81843862172553</v>
      </c>
      <c r="P248" s="36">
        <v>461.6193198752333</v>
      </c>
      <c r="Q248" s="36">
        <v>363.9553093736799</v>
      </c>
      <c r="R248" s="36">
        <v>393.8993579525168</v>
      </c>
      <c r="S248" s="36">
        <v>414.0638780321524</v>
      </c>
      <c r="T248" s="36">
        <v>409.3274593196785</v>
      </c>
      <c r="U248" s="36">
        <v>379.2054470094292</v>
      </c>
      <c r="V248" s="36">
        <v>395.7675726650034</v>
      </c>
      <c r="W248" s="36">
        <v>413.41181717495925</v>
      </c>
      <c r="X248" s="36">
        <v>377.13002069338904</v>
      </c>
      <c r="Y248" s="36">
        <v>392.37676646356454</v>
      </c>
      <c r="Z248" s="36">
        <v>335.5821875106989</v>
      </c>
      <c r="AA248" s="36">
        <v>241.66567529111038</v>
      </c>
      <c r="AB248" s="36">
        <v>382.6277324081342</v>
      </c>
      <c r="AC248" s="37">
        <v>17534.327260435115</v>
      </c>
    </row>
    <row r="249" spans="1:29" ht="12.75" customHeight="1">
      <c r="A249" s="114"/>
      <c r="B249" s="112"/>
      <c r="C249" s="123"/>
      <c r="D249" s="38" t="s">
        <v>79</v>
      </c>
      <c r="E249" s="39">
        <v>4.49637110855429</v>
      </c>
      <c r="F249" s="39">
        <v>7.315575143757074</v>
      </c>
      <c r="G249" s="39">
        <v>21.295138474145485</v>
      </c>
      <c r="H249" s="39">
        <v>38.72891385658439</v>
      </c>
      <c r="I249" s="39">
        <v>55.44848902451745</v>
      </c>
      <c r="J249" s="39">
        <v>7.58420951822574</v>
      </c>
      <c r="K249" s="39">
        <v>9.501605727952747</v>
      </c>
      <c r="L249" s="39">
        <v>10.223011054192373</v>
      </c>
      <c r="M249" s="39">
        <v>6.572280833736954</v>
      </c>
      <c r="N249" s="39">
        <v>5.57482035874748</v>
      </c>
      <c r="O249" s="39">
        <v>10.878614538141836</v>
      </c>
      <c r="P249" s="39">
        <v>10.641925192632241</v>
      </c>
      <c r="Q249" s="39">
        <v>12.00233874660542</v>
      </c>
      <c r="R249" s="39">
        <v>10.20570708091474</v>
      </c>
      <c r="S249" s="39">
        <v>7.507191771365437</v>
      </c>
      <c r="T249" s="39">
        <v>12.574989634885375</v>
      </c>
      <c r="U249" s="39">
        <v>11.130028807840501</v>
      </c>
      <c r="V249" s="39">
        <v>10.978781127360996</v>
      </c>
      <c r="W249" s="39">
        <v>12.663118190562454</v>
      </c>
      <c r="X249" s="39">
        <v>9.952314761375494</v>
      </c>
      <c r="Y249" s="39">
        <v>10.797444677276998</v>
      </c>
      <c r="Z249" s="39">
        <v>11.060307868774338</v>
      </c>
      <c r="AA249" s="39">
        <v>6.1369232771140165</v>
      </c>
      <c r="AB249" s="39">
        <v>55.68718150827569</v>
      </c>
      <c r="AC249" s="40">
        <v>358.9572822835394</v>
      </c>
    </row>
    <row r="250" spans="1:29" ht="12.75" customHeight="1">
      <c r="A250" s="114"/>
      <c r="B250" s="112"/>
      <c r="C250" s="123"/>
      <c r="D250" s="22" t="s">
        <v>30</v>
      </c>
      <c r="E250" s="26">
        <v>6.274478014999999</v>
      </c>
      <c r="F250" s="26">
        <v>0.6652379268849999</v>
      </c>
      <c r="G250" s="26">
        <v>2.544393155332</v>
      </c>
      <c r="H250" s="26">
        <v>7.143077775203999</v>
      </c>
      <c r="I250" s="26">
        <v>4.41523414056</v>
      </c>
      <c r="J250" s="26">
        <v>0.27348372234961704</v>
      </c>
      <c r="K250" s="26">
        <v>0.28045374663351147</v>
      </c>
      <c r="L250" s="26">
        <v>0.2877228550927064</v>
      </c>
      <c r="M250" s="26">
        <v>0.3339443806992827</v>
      </c>
      <c r="N250" s="26">
        <v>0.3329654590228821</v>
      </c>
      <c r="O250" s="26">
        <v>0.2591002837924726</v>
      </c>
      <c r="P250" s="26">
        <v>0.2648613979387395</v>
      </c>
      <c r="Q250" s="26">
        <v>0.21085947173610084</v>
      </c>
      <c r="R250" s="26">
        <v>0.22742032969843518</v>
      </c>
      <c r="S250" s="26">
        <v>0.23872695919425177</v>
      </c>
      <c r="T250" s="26">
        <v>0.5049128507573367</v>
      </c>
      <c r="U250" s="26">
        <v>0.46789479167636444</v>
      </c>
      <c r="V250" s="26">
        <v>0.4882355073012989</v>
      </c>
      <c r="W250" s="26">
        <v>1.178331761867</v>
      </c>
      <c r="X250" s="26">
        <v>0.8828041651950002</v>
      </c>
      <c r="Y250" s="26">
        <v>0.116013592233</v>
      </c>
      <c r="Z250" s="26">
        <v>1.100412938361</v>
      </c>
      <c r="AA250" s="26">
        <v>0</v>
      </c>
      <c r="AB250" s="26">
        <v>1.556024205575</v>
      </c>
      <c r="AC250" s="27">
        <v>30.046589432104984</v>
      </c>
    </row>
    <row r="251" spans="1:29" ht="12.75" customHeight="1">
      <c r="A251" s="114"/>
      <c r="B251" s="112"/>
      <c r="C251" s="123"/>
      <c r="D251" s="18" t="s">
        <v>31</v>
      </c>
      <c r="E251" s="28">
        <v>1097.3276839037894</v>
      </c>
      <c r="F251" s="28">
        <v>697.156394085727</v>
      </c>
      <c r="G251" s="28">
        <v>1750.6835333808053</v>
      </c>
      <c r="H251" s="28">
        <v>3459.8587388973797</v>
      </c>
      <c r="I251" s="28">
        <v>3580.1194765910573</v>
      </c>
      <c r="J251" s="28">
        <v>312.92542886938924</v>
      </c>
      <c r="K251" s="28">
        <v>318.5584363432961</v>
      </c>
      <c r="L251" s="28">
        <v>327.7907771427304</v>
      </c>
      <c r="M251" s="28">
        <v>383.81406359615096</v>
      </c>
      <c r="N251" s="28">
        <v>381.9331515107076</v>
      </c>
      <c r="O251" s="28">
        <v>463.95615344365973</v>
      </c>
      <c r="P251" s="28">
        <v>472.5261064658043</v>
      </c>
      <c r="Q251" s="28">
        <v>376.16850759202146</v>
      </c>
      <c r="R251" s="28">
        <v>404.33248536313</v>
      </c>
      <c r="S251" s="28">
        <v>421.8097967627121</v>
      </c>
      <c r="T251" s="28">
        <v>422.40736180532116</v>
      </c>
      <c r="U251" s="28">
        <v>390.80337060894607</v>
      </c>
      <c r="V251" s="28">
        <v>407.2345892996657</v>
      </c>
      <c r="W251" s="28">
        <v>427.2532671273887</v>
      </c>
      <c r="X251" s="28">
        <v>387.9651396199596</v>
      </c>
      <c r="Y251" s="28">
        <v>403.2902247330745</v>
      </c>
      <c r="Z251" s="28">
        <v>347.7429083178342</v>
      </c>
      <c r="AA251" s="28">
        <v>247.8025985682244</v>
      </c>
      <c r="AB251" s="28">
        <v>439.870938121985</v>
      </c>
      <c r="AC251" s="29">
        <v>17923.33113215076</v>
      </c>
    </row>
    <row r="252" spans="1:29" ht="12.75" customHeight="1">
      <c r="A252" s="114"/>
      <c r="B252" s="112"/>
      <c r="C252" s="123" t="s">
        <v>80</v>
      </c>
      <c r="D252" s="35" t="s">
        <v>58</v>
      </c>
      <c r="E252" s="36">
        <v>42.53648108037308</v>
      </c>
      <c r="F252" s="36">
        <v>41.3912343572396</v>
      </c>
      <c r="G252" s="36">
        <v>189.55459492067004</v>
      </c>
      <c r="H252" s="36">
        <v>469.99602089029446</v>
      </c>
      <c r="I252" s="36">
        <v>623.4955334615363</v>
      </c>
      <c r="J252" s="36">
        <v>68.27714641546876</v>
      </c>
      <c r="K252" s="36">
        <v>67.27796252217657</v>
      </c>
      <c r="L252" s="36">
        <v>69.48673859006482</v>
      </c>
      <c r="M252" s="36">
        <v>82.04304269793931</v>
      </c>
      <c r="N252" s="36">
        <v>85.69303913013378</v>
      </c>
      <c r="O252" s="36">
        <v>118.71531025908192</v>
      </c>
      <c r="P252" s="36">
        <v>111.80125219765955</v>
      </c>
      <c r="Q252" s="36">
        <v>90.05334053049151</v>
      </c>
      <c r="R252" s="36">
        <v>93.72760053070982</v>
      </c>
      <c r="S252" s="36">
        <v>88.56559079867301</v>
      </c>
      <c r="T252" s="36">
        <v>110.12202567640225</v>
      </c>
      <c r="U252" s="36">
        <v>96.55052015449084</v>
      </c>
      <c r="V252" s="36">
        <v>96.10082369550923</v>
      </c>
      <c r="W252" s="36">
        <v>103.32076845492526</v>
      </c>
      <c r="X252" s="36">
        <v>93.78429791349664</v>
      </c>
      <c r="Y252" s="36">
        <v>95.96885689664981</v>
      </c>
      <c r="Z252" s="36">
        <v>79.8764255730696</v>
      </c>
      <c r="AA252" s="36">
        <v>55.39521187680163</v>
      </c>
      <c r="AB252" s="36">
        <v>55.56654124604497</v>
      </c>
      <c r="AC252" s="37">
        <v>3029.3003598699024</v>
      </c>
    </row>
    <row r="253" spans="1:29" ht="12.75" customHeight="1">
      <c r="A253" s="114"/>
      <c r="B253" s="112"/>
      <c r="C253" s="123"/>
      <c r="D253" s="38" t="s">
        <v>79</v>
      </c>
      <c r="E253" s="39">
        <v>4.598779374439207</v>
      </c>
      <c r="F253" s="39">
        <v>23.492140359394003</v>
      </c>
      <c r="G253" s="39">
        <v>320.4633087968606</v>
      </c>
      <c r="H253" s="39">
        <v>1217.5273800390678</v>
      </c>
      <c r="I253" s="39">
        <v>1673.1445232205367</v>
      </c>
      <c r="J253" s="39">
        <v>223.4459219593597</v>
      </c>
      <c r="K253" s="39">
        <v>235.18268382538548</v>
      </c>
      <c r="L253" s="39">
        <v>244.35064815739662</v>
      </c>
      <c r="M253" s="39">
        <v>227.9136034416696</v>
      </c>
      <c r="N253" s="39">
        <v>229.7158285163782</v>
      </c>
      <c r="O253" s="39">
        <v>274.0238352855471</v>
      </c>
      <c r="P253" s="39">
        <v>290.28827461929967</v>
      </c>
      <c r="Q253" s="39">
        <v>272.3638729092857</v>
      </c>
      <c r="R253" s="39">
        <v>257.39272148884277</v>
      </c>
      <c r="S253" s="39">
        <v>265.3595912049177</v>
      </c>
      <c r="T253" s="39">
        <v>300.02538426947234</v>
      </c>
      <c r="U253" s="39">
        <v>299.36457624482864</v>
      </c>
      <c r="V253" s="39">
        <v>291.0227500516359</v>
      </c>
      <c r="W253" s="39">
        <v>281.69851061263614</v>
      </c>
      <c r="X253" s="39">
        <v>231.74803182800753</v>
      </c>
      <c r="Y253" s="39">
        <v>276.0643012458117</v>
      </c>
      <c r="Z253" s="39">
        <v>268.2420082532375</v>
      </c>
      <c r="AA253" s="39">
        <v>141.7842881682465</v>
      </c>
      <c r="AB253" s="39">
        <v>598.678683518815</v>
      </c>
      <c r="AC253" s="40">
        <v>8447.891647391074</v>
      </c>
    </row>
    <row r="254" spans="1:29" ht="12.75" customHeight="1">
      <c r="A254" s="114"/>
      <c r="B254" s="112"/>
      <c r="C254" s="123"/>
      <c r="D254" s="22" t="s">
        <v>30</v>
      </c>
      <c r="E254" s="26">
        <v>0.42610911966000004</v>
      </c>
      <c r="F254" s="26">
        <v>0.8838519297269999</v>
      </c>
      <c r="G254" s="26">
        <v>2.9686795029870003</v>
      </c>
      <c r="H254" s="26">
        <v>9.054635907551999</v>
      </c>
      <c r="I254" s="26">
        <v>12.371981343762002</v>
      </c>
      <c r="J254" s="26">
        <v>0.7360083420892178</v>
      </c>
      <c r="K254" s="26">
        <v>0.7468904501982321</v>
      </c>
      <c r="L254" s="26">
        <v>0.7953708274353067</v>
      </c>
      <c r="M254" s="26">
        <v>0.8156580931700615</v>
      </c>
      <c r="N254" s="26">
        <v>0.8394264017911817</v>
      </c>
      <c r="O254" s="26">
        <v>1.819230868979783</v>
      </c>
      <c r="P254" s="26">
        <v>1.8250460536852822</v>
      </c>
      <c r="Q254" s="26">
        <v>1.5882584157726842</v>
      </c>
      <c r="R254" s="26">
        <v>1.5222066424884797</v>
      </c>
      <c r="S254" s="26">
        <v>1.4995436518577707</v>
      </c>
      <c r="T254" s="26">
        <v>1.3087048296099635</v>
      </c>
      <c r="U254" s="26">
        <v>1.2906673961928168</v>
      </c>
      <c r="V254" s="26">
        <v>1.24931322031522</v>
      </c>
      <c r="W254" s="26">
        <v>2.9109723997929997</v>
      </c>
      <c r="X254" s="26">
        <v>0</v>
      </c>
      <c r="Y254" s="26">
        <v>0.696088612861</v>
      </c>
      <c r="Z254" s="26">
        <v>0.396793029553</v>
      </c>
      <c r="AA254" s="26">
        <v>0.153816853778</v>
      </c>
      <c r="AB254" s="26">
        <v>1.6776836169230003</v>
      </c>
      <c r="AC254" s="27">
        <v>47.57693751018199</v>
      </c>
    </row>
    <row r="255" spans="1:29" ht="12.75" customHeight="1">
      <c r="A255" s="114"/>
      <c r="B255" s="112"/>
      <c r="C255" s="123"/>
      <c r="D255" s="18" t="s">
        <v>31</v>
      </c>
      <c r="E255" s="28">
        <v>47.56136957447229</v>
      </c>
      <c r="F255" s="28">
        <v>65.7672266463606</v>
      </c>
      <c r="G255" s="28">
        <v>512.9865832205177</v>
      </c>
      <c r="H255" s="28">
        <v>1696.5780368369144</v>
      </c>
      <c r="I255" s="28">
        <v>2309.012038025835</v>
      </c>
      <c r="J255" s="28">
        <v>292.4590767169177</v>
      </c>
      <c r="K255" s="28">
        <v>303.20753679776027</v>
      </c>
      <c r="L255" s="28">
        <v>314.6327575748968</v>
      </c>
      <c r="M255" s="28">
        <v>310.772304232779</v>
      </c>
      <c r="N255" s="28">
        <v>316.2482940483032</v>
      </c>
      <c r="O255" s="28">
        <v>394.55837641360876</v>
      </c>
      <c r="P255" s="28">
        <v>403.9145728706445</v>
      </c>
      <c r="Q255" s="28">
        <v>364.0054718555499</v>
      </c>
      <c r="R255" s="28">
        <v>352.642528662041</v>
      </c>
      <c r="S255" s="28">
        <v>355.4247256554485</v>
      </c>
      <c r="T255" s="28">
        <v>411.45611477548454</v>
      </c>
      <c r="U255" s="28">
        <v>397.20576379551227</v>
      </c>
      <c r="V255" s="28">
        <v>388.3728869674604</v>
      </c>
      <c r="W255" s="28">
        <v>387.9302514673544</v>
      </c>
      <c r="X255" s="28">
        <v>325.53232974150416</v>
      </c>
      <c r="Y255" s="28">
        <v>372.7292467553225</v>
      </c>
      <c r="Z255" s="28">
        <v>348.5152268558601</v>
      </c>
      <c r="AA255" s="28">
        <v>197.33331689882613</v>
      </c>
      <c r="AB255" s="28">
        <v>655.9229083817829</v>
      </c>
      <c r="AC255" s="29">
        <v>11524.768944771158</v>
      </c>
    </row>
    <row r="256" spans="1:29" ht="12.75" customHeight="1">
      <c r="A256" s="114"/>
      <c r="B256" s="113"/>
      <c r="C256" s="123" t="s">
        <v>28</v>
      </c>
      <c r="D256" s="123"/>
      <c r="E256" s="28">
        <v>1144.8890534782618</v>
      </c>
      <c r="F256" s="28">
        <v>762.9236207320876</v>
      </c>
      <c r="G256" s="28">
        <v>2263.670116601323</v>
      </c>
      <c r="H256" s="28">
        <v>5156.436775734293</v>
      </c>
      <c r="I256" s="28">
        <v>5889.131514616892</v>
      </c>
      <c r="J256" s="28">
        <v>605.3845055863069</v>
      </c>
      <c r="K256" s="28">
        <v>621.7659731410564</v>
      </c>
      <c r="L256" s="28">
        <v>642.4235347176273</v>
      </c>
      <c r="M256" s="28">
        <v>694.58636782893</v>
      </c>
      <c r="N256" s="28">
        <v>698.1814455590109</v>
      </c>
      <c r="O256" s="28">
        <v>858.5145298572686</v>
      </c>
      <c r="P256" s="28">
        <v>876.4406793364487</v>
      </c>
      <c r="Q256" s="28">
        <v>740.1739794475714</v>
      </c>
      <c r="R256" s="28">
        <v>756.975014025171</v>
      </c>
      <c r="S256" s="28">
        <v>777.2345224181606</v>
      </c>
      <c r="T256" s="28">
        <v>833.8634765808057</v>
      </c>
      <c r="U256" s="28">
        <v>788.0091344044583</v>
      </c>
      <c r="V256" s="28">
        <v>795.607476267126</v>
      </c>
      <c r="W256" s="28">
        <v>815.1835185947431</v>
      </c>
      <c r="X256" s="28">
        <v>713.4974693614638</v>
      </c>
      <c r="Y256" s="28">
        <v>776.019471488397</v>
      </c>
      <c r="Z256" s="28">
        <v>696.2581351736942</v>
      </c>
      <c r="AA256" s="28">
        <v>445.1359154670505</v>
      </c>
      <c r="AB256" s="28">
        <v>1095.793846503768</v>
      </c>
      <c r="AC256" s="29">
        <v>29448.100076921917</v>
      </c>
    </row>
    <row r="257" spans="1:29" ht="12.75" customHeight="1">
      <c r="A257" s="114"/>
      <c r="B257" s="111" t="s">
        <v>110</v>
      </c>
      <c r="C257" s="123" t="s">
        <v>29</v>
      </c>
      <c r="D257" s="35" t="s">
        <v>58</v>
      </c>
      <c r="E257" s="36">
        <v>579.8811815239084</v>
      </c>
      <c r="F257" s="36">
        <v>265.1123855592392</v>
      </c>
      <c r="G257" s="36">
        <v>634.994211697546</v>
      </c>
      <c r="H257" s="36">
        <v>1246.0177113469294</v>
      </c>
      <c r="I257" s="36">
        <v>1419.7022104623445</v>
      </c>
      <c r="J257" s="36">
        <v>140.81708660374395</v>
      </c>
      <c r="K257" s="36">
        <v>134.00002609460537</v>
      </c>
      <c r="L257" s="36">
        <v>144.1611465904457</v>
      </c>
      <c r="M257" s="36">
        <v>161.96518215412073</v>
      </c>
      <c r="N257" s="36">
        <v>155.89758524522267</v>
      </c>
      <c r="O257" s="36">
        <v>175.05470764103566</v>
      </c>
      <c r="P257" s="36">
        <v>172.85981093538703</v>
      </c>
      <c r="Q257" s="36">
        <v>137.5185928521632</v>
      </c>
      <c r="R257" s="36">
        <v>147.09435288881548</v>
      </c>
      <c r="S257" s="36">
        <v>137.63753067254228</v>
      </c>
      <c r="T257" s="36">
        <v>145.73475562977424</v>
      </c>
      <c r="U257" s="36">
        <v>128.32500416874706</v>
      </c>
      <c r="V257" s="36">
        <v>130.9144761868746</v>
      </c>
      <c r="W257" s="36">
        <v>126.70556238652289</v>
      </c>
      <c r="X257" s="36">
        <v>106.21496332568952</v>
      </c>
      <c r="Y257" s="36">
        <v>112.47490363476984</v>
      </c>
      <c r="Z257" s="36">
        <v>112.66391740326944</v>
      </c>
      <c r="AA257" s="36">
        <v>63.332491078227726</v>
      </c>
      <c r="AB257" s="36">
        <v>218.96697476546112</v>
      </c>
      <c r="AC257" s="37">
        <v>6798.046770847386</v>
      </c>
    </row>
    <row r="258" spans="1:29" ht="12.75" customHeight="1">
      <c r="A258" s="114"/>
      <c r="B258" s="112"/>
      <c r="C258" s="123"/>
      <c r="D258" s="38" t="s">
        <v>79</v>
      </c>
      <c r="E258" s="39">
        <v>0.5119843188104538</v>
      </c>
      <c r="F258" s="39">
        <v>0.4926571421851133</v>
      </c>
      <c r="G258" s="39">
        <v>2.1583826814424167</v>
      </c>
      <c r="H258" s="39">
        <v>3.5177302409341458</v>
      </c>
      <c r="I258" s="39">
        <v>9.880592999434288</v>
      </c>
      <c r="J258" s="39">
        <v>0.8531263102145608</v>
      </c>
      <c r="K258" s="39">
        <v>0.9451456648871829</v>
      </c>
      <c r="L258" s="39">
        <v>1.1365054370979635</v>
      </c>
      <c r="M258" s="39">
        <v>0.8557897040694895</v>
      </c>
      <c r="N258" s="39">
        <v>0.8803476082413199</v>
      </c>
      <c r="O258" s="39">
        <v>2.0314785706644978</v>
      </c>
      <c r="P258" s="39">
        <v>1.6931228037319412</v>
      </c>
      <c r="Q258" s="39">
        <v>2.28379702949113</v>
      </c>
      <c r="R258" s="39">
        <v>0.9265737306118735</v>
      </c>
      <c r="S258" s="39">
        <v>0.9907963775234745</v>
      </c>
      <c r="T258" s="39">
        <v>2.016876927203637</v>
      </c>
      <c r="U258" s="39">
        <v>1.539831724650586</v>
      </c>
      <c r="V258" s="39">
        <v>1.5384488749963292</v>
      </c>
      <c r="W258" s="39">
        <v>1.9025265402501583</v>
      </c>
      <c r="X258" s="39">
        <v>2.3971554247666704</v>
      </c>
      <c r="Y258" s="39">
        <v>6.103918476055956</v>
      </c>
      <c r="Z258" s="39">
        <v>2.1507710268523095</v>
      </c>
      <c r="AA258" s="39">
        <v>2.4073390097838425</v>
      </c>
      <c r="AB258" s="39">
        <v>16.456061073567653</v>
      </c>
      <c r="AC258" s="40">
        <v>65.67095969746698</v>
      </c>
    </row>
    <row r="259" spans="1:29" ht="12.75" customHeight="1">
      <c r="A259" s="114"/>
      <c r="B259" s="112"/>
      <c r="C259" s="123"/>
      <c r="D259" s="22" t="s">
        <v>30</v>
      </c>
      <c r="E259" s="26">
        <v>0.6582221235269999</v>
      </c>
      <c r="F259" s="26">
        <v>0.335115772608</v>
      </c>
      <c r="G259" s="26">
        <v>0.704208564045</v>
      </c>
      <c r="H259" s="26">
        <v>1.8518938161990002</v>
      </c>
      <c r="I259" s="26">
        <v>0.9046025881409998</v>
      </c>
      <c r="J259" s="26">
        <v>0.20611427018888318</v>
      </c>
      <c r="K259" s="26">
        <v>0.1957539421436067</v>
      </c>
      <c r="L259" s="26">
        <v>0.21241475306359525</v>
      </c>
      <c r="M259" s="26">
        <v>0.23510504100207066</v>
      </c>
      <c r="N259" s="26">
        <v>0.22772698722284404</v>
      </c>
      <c r="O259" s="26">
        <v>0.20738618856383922</v>
      </c>
      <c r="P259" s="26">
        <v>0.20492524164873513</v>
      </c>
      <c r="Q259" s="26">
        <v>0.16443321709808098</v>
      </c>
      <c r="R259" s="26">
        <v>0.17365624884736966</v>
      </c>
      <c r="S259" s="26">
        <v>0.16185649772797514</v>
      </c>
      <c r="T259" s="26">
        <v>0.12546899248050283</v>
      </c>
      <c r="U259" s="26">
        <v>0.10967707773589566</v>
      </c>
      <c r="V259" s="26">
        <v>0.11190827448160152</v>
      </c>
      <c r="W259" s="26">
        <v>0.20951350559600002</v>
      </c>
      <c r="X259" s="26">
        <v>0.28575389929</v>
      </c>
      <c r="Y259" s="26">
        <v>0</v>
      </c>
      <c r="Z259" s="26">
        <v>0</v>
      </c>
      <c r="AA259" s="26">
        <v>0.311533983186</v>
      </c>
      <c r="AB259" s="26">
        <v>0.24789911924799998</v>
      </c>
      <c r="AC259" s="27">
        <v>7.845170104044996</v>
      </c>
    </row>
    <row r="260" spans="1:29" ht="12.75" customHeight="1">
      <c r="A260" s="114"/>
      <c r="B260" s="112"/>
      <c r="C260" s="123"/>
      <c r="D260" s="18" t="s">
        <v>31</v>
      </c>
      <c r="E260" s="28">
        <v>581.0513879662458</v>
      </c>
      <c r="F260" s="28">
        <v>265.94015847403233</v>
      </c>
      <c r="G260" s="28">
        <v>637.8568029430335</v>
      </c>
      <c r="H260" s="28">
        <v>1251.3873354040627</v>
      </c>
      <c r="I260" s="28">
        <v>1430.4874060499196</v>
      </c>
      <c r="J260" s="28">
        <v>141.87632718414739</v>
      </c>
      <c r="K260" s="28">
        <v>135.14092570163618</v>
      </c>
      <c r="L260" s="28">
        <v>145.51006678060727</v>
      </c>
      <c r="M260" s="28">
        <v>163.05607689919228</v>
      </c>
      <c r="N260" s="28">
        <v>157.00565984068683</v>
      </c>
      <c r="O260" s="28">
        <v>177.293572400264</v>
      </c>
      <c r="P260" s="28">
        <v>174.7578589807677</v>
      </c>
      <c r="Q260" s="28">
        <v>139.96682309875243</v>
      </c>
      <c r="R260" s="28">
        <v>148.19458286827472</v>
      </c>
      <c r="S260" s="28">
        <v>138.79018354779376</v>
      </c>
      <c r="T260" s="28">
        <v>147.8771015494584</v>
      </c>
      <c r="U260" s="28">
        <v>129.97451297113352</v>
      </c>
      <c r="V260" s="28">
        <v>132.56483333635254</v>
      </c>
      <c r="W260" s="28">
        <v>128.81760243236906</v>
      </c>
      <c r="X260" s="28">
        <v>108.89787264974618</v>
      </c>
      <c r="Y260" s="28">
        <v>118.5788221108258</v>
      </c>
      <c r="Z260" s="28">
        <v>114.81468843012175</v>
      </c>
      <c r="AA260" s="28">
        <v>66.05136407119757</v>
      </c>
      <c r="AB260" s="28">
        <v>235.6709349582768</v>
      </c>
      <c r="AC260" s="29">
        <v>6871.562900648898</v>
      </c>
    </row>
    <row r="261" spans="1:29" ht="12.75" customHeight="1">
      <c r="A261" s="114"/>
      <c r="B261" s="112"/>
      <c r="C261" s="123" t="s">
        <v>80</v>
      </c>
      <c r="D261" s="35" t="s">
        <v>58</v>
      </c>
      <c r="E261" s="36">
        <v>9.67849230044878</v>
      </c>
      <c r="F261" s="36">
        <v>10.051983757943733</v>
      </c>
      <c r="G261" s="36">
        <v>53.91345944276402</v>
      </c>
      <c r="H261" s="36">
        <v>119.73471718177446</v>
      </c>
      <c r="I261" s="36">
        <v>167.78827106071455</v>
      </c>
      <c r="J261" s="36">
        <v>18.82791318956637</v>
      </c>
      <c r="K261" s="36">
        <v>17.8362584479329</v>
      </c>
      <c r="L261" s="36">
        <v>18.61470643415873</v>
      </c>
      <c r="M261" s="36">
        <v>20.5044328701646</v>
      </c>
      <c r="N261" s="36">
        <v>19.906898145622417</v>
      </c>
      <c r="O261" s="36">
        <v>33.20270385745203</v>
      </c>
      <c r="P261" s="36">
        <v>29.633810659774266</v>
      </c>
      <c r="Q261" s="36">
        <v>22.407967746673886</v>
      </c>
      <c r="R261" s="36">
        <v>24.275775910217504</v>
      </c>
      <c r="S261" s="36">
        <v>22.15558093049197</v>
      </c>
      <c r="T261" s="36">
        <v>24.922449126165603</v>
      </c>
      <c r="U261" s="36">
        <v>22.410174752216907</v>
      </c>
      <c r="V261" s="36">
        <v>20.68088448750086</v>
      </c>
      <c r="W261" s="36">
        <v>20.118795600435504</v>
      </c>
      <c r="X261" s="36">
        <v>15.668708537047365</v>
      </c>
      <c r="Y261" s="36">
        <v>18.223219486339502</v>
      </c>
      <c r="Z261" s="36">
        <v>21.196307909187055</v>
      </c>
      <c r="AA261" s="36">
        <v>9.125546253283105</v>
      </c>
      <c r="AB261" s="36">
        <v>18.01520152026</v>
      </c>
      <c r="AC261" s="37">
        <v>758.8942596081362</v>
      </c>
    </row>
    <row r="262" spans="1:29" ht="12.75" customHeight="1">
      <c r="A262" s="114"/>
      <c r="B262" s="112"/>
      <c r="C262" s="123"/>
      <c r="D262" s="38" t="s">
        <v>79</v>
      </c>
      <c r="E262" s="39">
        <v>2.6679441118652067</v>
      </c>
      <c r="F262" s="39">
        <v>2.9281576358337746</v>
      </c>
      <c r="G262" s="39">
        <v>20.538095207751965</v>
      </c>
      <c r="H262" s="39">
        <v>123.87647073362996</v>
      </c>
      <c r="I262" s="39">
        <v>162.3373985590039</v>
      </c>
      <c r="J262" s="39">
        <v>25.625322325608536</v>
      </c>
      <c r="K262" s="39">
        <v>28.17709168509025</v>
      </c>
      <c r="L262" s="39">
        <v>30.815061660703936</v>
      </c>
      <c r="M262" s="39">
        <v>28.457765768804006</v>
      </c>
      <c r="N262" s="39">
        <v>28.08449905540094</v>
      </c>
      <c r="O262" s="39">
        <v>44.09247592714503</v>
      </c>
      <c r="P262" s="39">
        <v>55.082738679707575</v>
      </c>
      <c r="Q262" s="39">
        <v>48.42851732516876</v>
      </c>
      <c r="R262" s="39">
        <v>37.28970058554661</v>
      </c>
      <c r="S262" s="39">
        <v>32.022657408862145</v>
      </c>
      <c r="T262" s="39">
        <v>38.545048447771286</v>
      </c>
      <c r="U262" s="39">
        <v>37.952540008052864</v>
      </c>
      <c r="V262" s="39">
        <v>38.034737264602384</v>
      </c>
      <c r="W262" s="39">
        <v>35.10508581192412</v>
      </c>
      <c r="X262" s="39">
        <v>41.968929691512265</v>
      </c>
      <c r="Y262" s="39">
        <v>51.16560566834697</v>
      </c>
      <c r="Z262" s="39">
        <v>30.069644311520424</v>
      </c>
      <c r="AA262" s="39">
        <v>18.56703292846627</v>
      </c>
      <c r="AB262" s="39">
        <v>146.11203272170468</v>
      </c>
      <c r="AC262" s="40">
        <v>1107.9445535240238</v>
      </c>
    </row>
    <row r="263" spans="1:29" ht="12.75" customHeight="1">
      <c r="A263" s="114"/>
      <c r="B263" s="112"/>
      <c r="C263" s="123"/>
      <c r="D263" s="22" t="s">
        <v>30</v>
      </c>
      <c r="E263" s="26">
        <v>0.181049690052</v>
      </c>
      <c r="F263" s="26">
        <v>0.388662734992</v>
      </c>
      <c r="G263" s="26">
        <v>1.203362793606</v>
      </c>
      <c r="H263" s="26">
        <v>2.015567010309</v>
      </c>
      <c r="I263" s="26">
        <v>2.893737587771</v>
      </c>
      <c r="J263" s="26">
        <v>0.3660444692784296</v>
      </c>
      <c r="K263" s="26">
        <v>0.3809731218128726</v>
      </c>
      <c r="L263" s="26">
        <v>0.40857449470552754</v>
      </c>
      <c r="M263" s="26">
        <v>0.4061793570909327</v>
      </c>
      <c r="N263" s="26">
        <v>0.3822309962252374</v>
      </c>
      <c r="O263" s="26">
        <v>0.22328708305977235</v>
      </c>
      <c r="P263" s="26">
        <v>0.2312675690918018</v>
      </c>
      <c r="Q263" s="26">
        <v>0.19009333394780883</v>
      </c>
      <c r="R263" s="26">
        <v>0.17131008584769644</v>
      </c>
      <c r="S263" s="26">
        <v>0.1457120325749205</v>
      </c>
      <c r="T263" s="26">
        <v>0.2856121508791628</v>
      </c>
      <c r="U263" s="26">
        <v>0.25839220250399103</v>
      </c>
      <c r="V263" s="26">
        <v>0.2596542187178462</v>
      </c>
      <c r="W263" s="26">
        <v>0.18198165454199997</v>
      </c>
      <c r="X263" s="26">
        <v>0.044549403408</v>
      </c>
      <c r="Y263" s="26">
        <v>0.113118596945</v>
      </c>
      <c r="Z263" s="26">
        <v>0</v>
      </c>
      <c r="AA263" s="26">
        <v>0.7113709682140001</v>
      </c>
      <c r="AB263" s="26">
        <v>0.9753771866899998</v>
      </c>
      <c r="AC263" s="27">
        <v>12.418108742265</v>
      </c>
    </row>
    <row r="264" spans="1:29" ht="12.75" customHeight="1">
      <c r="A264" s="114"/>
      <c r="B264" s="112"/>
      <c r="C264" s="123"/>
      <c r="D264" s="18" t="s">
        <v>31</v>
      </c>
      <c r="E264" s="28">
        <v>12.527486102365987</v>
      </c>
      <c r="F264" s="28">
        <v>13.368804128769506</v>
      </c>
      <c r="G264" s="28">
        <v>75.65491744412198</v>
      </c>
      <c r="H264" s="28">
        <v>245.6267549257134</v>
      </c>
      <c r="I264" s="28">
        <v>333.0194072074895</v>
      </c>
      <c r="J264" s="28">
        <v>44.81927998445334</v>
      </c>
      <c r="K264" s="28">
        <v>46.39432325483601</v>
      </c>
      <c r="L264" s="28">
        <v>49.83834258956819</v>
      </c>
      <c r="M264" s="28">
        <v>49.36837799605953</v>
      </c>
      <c r="N264" s="28">
        <v>48.37362819724859</v>
      </c>
      <c r="O264" s="28">
        <v>77.51846686765683</v>
      </c>
      <c r="P264" s="28">
        <v>84.94781690857364</v>
      </c>
      <c r="Q264" s="28">
        <v>71.02657840579046</v>
      </c>
      <c r="R264" s="28">
        <v>61.73678658161181</v>
      </c>
      <c r="S264" s="28">
        <v>54.32395037192904</v>
      </c>
      <c r="T264" s="28">
        <v>63.75310972481604</v>
      </c>
      <c r="U264" s="28">
        <v>60.621106962773766</v>
      </c>
      <c r="V264" s="28">
        <v>58.97527597082111</v>
      </c>
      <c r="W264" s="28">
        <v>55.40586306690163</v>
      </c>
      <c r="X264" s="28">
        <v>57.68218763196763</v>
      </c>
      <c r="Y264" s="28">
        <v>69.50194375163147</v>
      </c>
      <c r="Z264" s="28">
        <v>51.26595222070748</v>
      </c>
      <c r="AA264" s="28">
        <v>28.40395014996337</v>
      </c>
      <c r="AB264" s="28">
        <v>165.10261142865468</v>
      </c>
      <c r="AC264" s="29">
        <v>1879.2569218744252</v>
      </c>
    </row>
    <row r="265" spans="1:29" ht="12.75" customHeight="1">
      <c r="A265" s="115"/>
      <c r="B265" s="113"/>
      <c r="C265" s="123" t="s">
        <v>28</v>
      </c>
      <c r="D265" s="123"/>
      <c r="E265" s="28">
        <v>593.5788740686118</v>
      </c>
      <c r="F265" s="28">
        <v>279.30896260280184</v>
      </c>
      <c r="G265" s="28">
        <v>713.5117203871554</v>
      </c>
      <c r="H265" s="28">
        <v>1497.0140903297759</v>
      </c>
      <c r="I265" s="28">
        <v>1763.5068132574092</v>
      </c>
      <c r="J265" s="28">
        <v>186.69560716860073</v>
      </c>
      <c r="K265" s="28">
        <v>181.5352489564722</v>
      </c>
      <c r="L265" s="28">
        <v>195.34840937017546</v>
      </c>
      <c r="M265" s="28">
        <v>212.4244548952518</v>
      </c>
      <c r="N265" s="28">
        <v>205.37928803793542</v>
      </c>
      <c r="O265" s="28">
        <v>254.81203926792085</v>
      </c>
      <c r="P265" s="28">
        <v>259.70567588934136</v>
      </c>
      <c r="Q265" s="28">
        <v>210.9934015045429</v>
      </c>
      <c r="R265" s="28">
        <v>209.93136944988655</v>
      </c>
      <c r="S265" s="28">
        <v>193.11413391972278</v>
      </c>
      <c r="T265" s="28">
        <v>211.63021127427444</v>
      </c>
      <c r="U265" s="28">
        <v>190.5956199339073</v>
      </c>
      <c r="V265" s="28">
        <v>191.54010930717365</v>
      </c>
      <c r="W265" s="28">
        <v>184.22346549927067</v>
      </c>
      <c r="X265" s="28">
        <v>166.58006028171383</v>
      </c>
      <c r="Y265" s="28">
        <v>188.08076586245727</v>
      </c>
      <c r="Z265" s="28">
        <v>166.08064065082922</v>
      </c>
      <c r="AA265" s="28">
        <v>94.45531422116095</v>
      </c>
      <c r="AB265" s="28">
        <v>400.77354638693146</v>
      </c>
      <c r="AC265" s="29">
        <v>8750.819822523326</v>
      </c>
    </row>
    <row r="266" spans="1:29" ht="12.75" customHeight="1">
      <c r="A266" s="116" t="s">
        <v>111</v>
      </c>
      <c r="B266" s="117"/>
      <c r="C266" s="123" t="s">
        <v>29</v>
      </c>
      <c r="D266" s="35" t="s">
        <v>58</v>
      </c>
      <c r="E266" s="36">
        <v>4506.147396860386</v>
      </c>
      <c r="F266" s="36">
        <v>1757.780477477236</v>
      </c>
      <c r="G266" s="36">
        <v>4936.066618178768</v>
      </c>
      <c r="H266" s="36">
        <v>9786.464053069281</v>
      </c>
      <c r="I266" s="36">
        <v>9910.500166867369</v>
      </c>
      <c r="J266" s="36">
        <v>762.8354442682195</v>
      </c>
      <c r="K266" s="36">
        <v>763.503314802954</v>
      </c>
      <c r="L266" s="36">
        <v>899.6355838634038</v>
      </c>
      <c r="M266" s="36">
        <v>1089.0773350426991</v>
      </c>
      <c r="N266" s="36">
        <v>1137.3172745173633</v>
      </c>
      <c r="O266" s="36">
        <v>1386.8249536232315</v>
      </c>
      <c r="P266" s="36">
        <v>1314.7899199441606</v>
      </c>
      <c r="Q266" s="36">
        <v>1081.301596169395</v>
      </c>
      <c r="R266" s="36">
        <v>1078.8832740661392</v>
      </c>
      <c r="S266" s="36">
        <v>1072.0206999751472</v>
      </c>
      <c r="T266" s="36">
        <v>1141.0993720406218</v>
      </c>
      <c r="U266" s="36">
        <v>1074.943135915114</v>
      </c>
      <c r="V266" s="36">
        <v>1131.5180835186468</v>
      </c>
      <c r="W266" s="36">
        <v>1081.9262597307006</v>
      </c>
      <c r="X266" s="36">
        <v>1012.5225134617054</v>
      </c>
      <c r="Y266" s="36">
        <v>966.1222068111736</v>
      </c>
      <c r="Z266" s="36">
        <v>782.2178566844022</v>
      </c>
      <c r="AA266" s="36">
        <v>469.4397977439884</v>
      </c>
      <c r="AB266" s="36">
        <v>1362.062389077612</v>
      </c>
      <c r="AC266" s="37">
        <v>50504.99972370971</v>
      </c>
    </row>
    <row r="267" spans="1:29" ht="12.75" customHeight="1">
      <c r="A267" s="118"/>
      <c r="B267" s="119"/>
      <c r="C267" s="123"/>
      <c r="D267" s="38" t="s">
        <v>79</v>
      </c>
      <c r="E267" s="39">
        <v>22.914236219400394</v>
      </c>
      <c r="F267" s="39">
        <v>36.874395670674154</v>
      </c>
      <c r="G267" s="39">
        <v>108.39213072427044</v>
      </c>
      <c r="H267" s="39">
        <v>175.05221255468734</v>
      </c>
      <c r="I267" s="39">
        <v>198.70416400194586</v>
      </c>
      <c r="J267" s="39">
        <v>23.057438926765283</v>
      </c>
      <c r="K267" s="39">
        <v>25.220109285283993</v>
      </c>
      <c r="L267" s="39">
        <v>27.805776094920315</v>
      </c>
      <c r="M267" s="39">
        <v>26.657530253403323</v>
      </c>
      <c r="N267" s="39">
        <v>24.584901503961007</v>
      </c>
      <c r="O267" s="39">
        <v>41.25050812696619</v>
      </c>
      <c r="P267" s="39">
        <v>35.26598924839242</v>
      </c>
      <c r="Q267" s="39">
        <v>30.710280425901363</v>
      </c>
      <c r="R267" s="39">
        <v>23.769981732778874</v>
      </c>
      <c r="S267" s="39">
        <v>19.151207118768816</v>
      </c>
      <c r="T267" s="39">
        <v>31.157616563466043</v>
      </c>
      <c r="U267" s="39">
        <v>30.79083521636042</v>
      </c>
      <c r="V267" s="39">
        <v>29.631431624298685</v>
      </c>
      <c r="W267" s="39">
        <v>30.856005931145795</v>
      </c>
      <c r="X267" s="39">
        <v>24.134312875649062</v>
      </c>
      <c r="Y267" s="39">
        <v>32.39800823461071</v>
      </c>
      <c r="Z267" s="39">
        <v>24.694189175240677</v>
      </c>
      <c r="AA267" s="39">
        <v>16.957541109089256</v>
      </c>
      <c r="AB267" s="39">
        <v>187.41950995339954</v>
      </c>
      <c r="AC267" s="40">
        <v>1227.4503125713798</v>
      </c>
    </row>
    <row r="268" spans="1:29" ht="12.75" customHeight="1">
      <c r="A268" s="118"/>
      <c r="B268" s="119"/>
      <c r="C268" s="123"/>
      <c r="D268" s="22" t="s">
        <v>30</v>
      </c>
      <c r="E268" s="26">
        <v>23.093186039486</v>
      </c>
      <c r="F268" s="26">
        <v>6.3492394498659985</v>
      </c>
      <c r="G268" s="26">
        <v>12.162428303397</v>
      </c>
      <c r="H268" s="26">
        <v>13.277175756197</v>
      </c>
      <c r="I268" s="26">
        <v>12.888964219341002</v>
      </c>
      <c r="J268" s="26">
        <v>0.6390481421432516</v>
      </c>
      <c r="K268" s="26">
        <v>0.640047686811022</v>
      </c>
      <c r="L268" s="26">
        <v>0.7589641375289669</v>
      </c>
      <c r="M268" s="26">
        <v>0.9354699385397003</v>
      </c>
      <c r="N268" s="26">
        <v>1.017159715229059</v>
      </c>
      <c r="O268" s="26">
        <v>1.642647278817408</v>
      </c>
      <c r="P268" s="26">
        <v>1.5013021342699728</v>
      </c>
      <c r="Q268" s="26">
        <v>1.2293559998009618</v>
      </c>
      <c r="R268" s="26">
        <v>1.1962236600682958</v>
      </c>
      <c r="S268" s="26">
        <v>1.1752220761613619</v>
      </c>
      <c r="T268" s="26">
        <v>1.114427894249134</v>
      </c>
      <c r="U268" s="26">
        <v>1.036391042722059</v>
      </c>
      <c r="V268" s="26">
        <v>1.0903598627288074</v>
      </c>
      <c r="W268" s="26">
        <v>0.6021985615600001</v>
      </c>
      <c r="X268" s="26">
        <v>0.186466503035</v>
      </c>
      <c r="Y268" s="26">
        <v>0.393095243352</v>
      </c>
      <c r="Z268" s="26">
        <v>0.568481216033</v>
      </c>
      <c r="AA268" s="26">
        <v>0.657489353988</v>
      </c>
      <c r="AB268" s="26">
        <v>10.620532396934</v>
      </c>
      <c r="AC268" s="27">
        <v>94.775876612259</v>
      </c>
    </row>
    <row r="269" spans="1:29" ht="12.75" customHeight="1">
      <c r="A269" s="118"/>
      <c r="B269" s="119"/>
      <c r="C269" s="123"/>
      <c r="D269" s="18" t="s">
        <v>31</v>
      </c>
      <c r="E269" s="28">
        <v>4552.154819119273</v>
      </c>
      <c r="F269" s="28">
        <v>1801.0041125977762</v>
      </c>
      <c r="G269" s="28">
        <v>5056.621177206435</v>
      </c>
      <c r="H269" s="28">
        <v>9974.793441380167</v>
      </c>
      <c r="I269" s="28">
        <v>10122.093295088654</v>
      </c>
      <c r="J269" s="28">
        <v>786.531931337128</v>
      </c>
      <c r="K269" s="28">
        <v>789.3634717750491</v>
      </c>
      <c r="L269" s="28">
        <v>928.200324095853</v>
      </c>
      <c r="M269" s="28">
        <v>1116.6703352346422</v>
      </c>
      <c r="N269" s="28">
        <v>1162.919335736553</v>
      </c>
      <c r="O269" s="28">
        <v>1429.718109029015</v>
      </c>
      <c r="P269" s="28">
        <v>1351.5572113268227</v>
      </c>
      <c r="Q269" s="28">
        <v>1113.2412325950975</v>
      </c>
      <c r="R269" s="28">
        <v>1103.8494794589863</v>
      </c>
      <c r="S269" s="28">
        <v>1092.347129170077</v>
      </c>
      <c r="T269" s="28">
        <v>1173.3714164983369</v>
      </c>
      <c r="U269" s="28">
        <v>1106.7703621741962</v>
      </c>
      <c r="V269" s="28">
        <v>1162.2398750056743</v>
      </c>
      <c r="W269" s="28">
        <v>1113.3844642234067</v>
      </c>
      <c r="X269" s="28">
        <v>1036.8432928403895</v>
      </c>
      <c r="Y269" s="28">
        <v>998.9133102891362</v>
      </c>
      <c r="Z269" s="28">
        <v>807.4805270756758</v>
      </c>
      <c r="AA269" s="28">
        <v>487.0548282070656</v>
      </c>
      <c r="AB269" s="28">
        <v>1560.1024314279452</v>
      </c>
      <c r="AC269" s="29">
        <v>51827.225912893366</v>
      </c>
    </row>
    <row r="270" spans="1:29" ht="12.75" customHeight="1">
      <c r="A270" s="118"/>
      <c r="B270" s="119"/>
      <c r="C270" s="123" t="s">
        <v>80</v>
      </c>
      <c r="D270" s="35" t="s">
        <v>58</v>
      </c>
      <c r="E270" s="36">
        <v>139.4001907062308</v>
      </c>
      <c r="F270" s="36">
        <v>109.00433791704427</v>
      </c>
      <c r="G270" s="36">
        <v>460.6748599815885</v>
      </c>
      <c r="H270" s="36">
        <v>1140.842866611068</v>
      </c>
      <c r="I270" s="36">
        <v>1375.3410158134557</v>
      </c>
      <c r="J270" s="36">
        <v>165.11239535948673</v>
      </c>
      <c r="K270" s="36">
        <v>150.99431266569448</v>
      </c>
      <c r="L270" s="36">
        <v>149.29412933945326</v>
      </c>
      <c r="M270" s="36">
        <v>166.03813157405958</v>
      </c>
      <c r="N270" s="36">
        <v>190.22807530435344</v>
      </c>
      <c r="O270" s="36">
        <v>303.7857584807279</v>
      </c>
      <c r="P270" s="36">
        <v>264.0764762716525</v>
      </c>
      <c r="Q270" s="36">
        <v>209.20785327750679</v>
      </c>
      <c r="R270" s="36">
        <v>207.33784252235262</v>
      </c>
      <c r="S270" s="36">
        <v>211.72388887060393</v>
      </c>
      <c r="T270" s="36">
        <v>219.72142265773894</v>
      </c>
      <c r="U270" s="36">
        <v>199.68501767115242</v>
      </c>
      <c r="V270" s="36">
        <v>199.15094509744137</v>
      </c>
      <c r="W270" s="36">
        <v>210.35110561644748</v>
      </c>
      <c r="X270" s="36">
        <v>186.31679170262078</v>
      </c>
      <c r="Y270" s="36">
        <v>190.38221033935952</v>
      </c>
      <c r="Z270" s="36">
        <v>146.1080378461641</v>
      </c>
      <c r="AA270" s="36">
        <v>82.67497022386061</v>
      </c>
      <c r="AB270" s="36">
        <v>147.03466813239305</v>
      </c>
      <c r="AC270" s="37">
        <v>6824.487303982456</v>
      </c>
    </row>
    <row r="271" spans="1:29" ht="12.75" customHeight="1">
      <c r="A271" s="118"/>
      <c r="B271" s="119"/>
      <c r="C271" s="123"/>
      <c r="D271" s="38" t="s">
        <v>79</v>
      </c>
      <c r="E271" s="39">
        <v>25.53067293737133</v>
      </c>
      <c r="F271" s="39">
        <v>89.34142928575294</v>
      </c>
      <c r="G271" s="39">
        <v>1147.3836692380894</v>
      </c>
      <c r="H271" s="39">
        <v>4237.9874125569095</v>
      </c>
      <c r="I271" s="39">
        <v>5130.632891374252</v>
      </c>
      <c r="J271" s="39">
        <v>638.7043739434821</v>
      </c>
      <c r="K271" s="39">
        <v>554.4700253761268</v>
      </c>
      <c r="L271" s="39">
        <v>584.9151821056074</v>
      </c>
      <c r="M271" s="39">
        <v>654.1835159501608</v>
      </c>
      <c r="N271" s="39">
        <v>776.6976832460778</v>
      </c>
      <c r="O271" s="39">
        <v>1102.0562721153333</v>
      </c>
      <c r="P271" s="39">
        <v>1217.8143668932305</v>
      </c>
      <c r="Q271" s="39">
        <v>1025.731775320383</v>
      </c>
      <c r="R271" s="39">
        <v>825.3113487845561</v>
      </c>
      <c r="S271" s="39">
        <v>777.8312433849037</v>
      </c>
      <c r="T271" s="39">
        <v>835.2251119282976</v>
      </c>
      <c r="U271" s="39">
        <v>811.0037387842292</v>
      </c>
      <c r="V271" s="39">
        <v>799.4608243047977</v>
      </c>
      <c r="W271" s="39">
        <v>697.544402371949</v>
      </c>
      <c r="X271" s="39">
        <v>718.2750821797629</v>
      </c>
      <c r="Y271" s="39">
        <v>745.7236384007056</v>
      </c>
      <c r="Z271" s="39">
        <v>683.7400653109842</v>
      </c>
      <c r="AA271" s="39">
        <v>298.72476901867566</v>
      </c>
      <c r="AB271" s="39">
        <v>1918.7902560354662</v>
      </c>
      <c r="AC271" s="40">
        <v>26297.0797508471</v>
      </c>
    </row>
    <row r="272" spans="1:29" ht="12.75" customHeight="1">
      <c r="A272" s="118"/>
      <c r="B272" s="119"/>
      <c r="C272" s="123"/>
      <c r="D272" s="22" t="s">
        <v>30</v>
      </c>
      <c r="E272" s="26">
        <v>2.138542278584</v>
      </c>
      <c r="F272" s="26">
        <v>1.8540117594789998</v>
      </c>
      <c r="G272" s="26">
        <v>15.285110422139999</v>
      </c>
      <c r="H272" s="26">
        <v>22.868899703539995</v>
      </c>
      <c r="I272" s="26">
        <v>35.97867590477999</v>
      </c>
      <c r="J272" s="26">
        <v>3.2194273980708292</v>
      </c>
      <c r="K272" s="26">
        <v>2.850195413139159</v>
      </c>
      <c r="L272" s="26">
        <v>2.8514372805977763</v>
      </c>
      <c r="M272" s="26">
        <v>3.1315371340714266</v>
      </c>
      <c r="N272" s="26">
        <v>3.6662170888838084</v>
      </c>
      <c r="O272" s="26">
        <v>3.469155007358321</v>
      </c>
      <c r="P272" s="26">
        <v>3.464243205179918</v>
      </c>
      <c r="Q272" s="26">
        <v>2.889757593446568</v>
      </c>
      <c r="R272" s="26">
        <v>2.6184628661057108</v>
      </c>
      <c r="S272" s="26">
        <v>2.3622573082484832</v>
      </c>
      <c r="T272" s="26">
        <v>1.611788474957768</v>
      </c>
      <c r="U272" s="26">
        <v>1.5168317206036468</v>
      </c>
      <c r="V272" s="26">
        <v>1.5374045171775856</v>
      </c>
      <c r="W272" s="26">
        <v>1.215010299934</v>
      </c>
      <c r="X272" s="26">
        <v>0.598630016333</v>
      </c>
      <c r="Y272" s="26">
        <v>2.0586453024319997</v>
      </c>
      <c r="Z272" s="26">
        <v>0.606485045159</v>
      </c>
      <c r="AA272" s="26">
        <v>0.589442663101</v>
      </c>
      <c r="AB272" s="26">
        <v>7.0382869891510005</v>
      </c>
      <c r="AC272" s="27">
        <v>125.42045539247398</v>
      </c>
    </row>
    <row r="273" spans="1:29" ht="12.75" customHeight="1">
      <c r="A273" s="118"/>
      <c r="B273" s="119"/>
      <c r="C273" s="123"/>
      <c r="D273" s="18" t="s">
        <v>31</v>
      </c>
      <c r="E273" s="28">
        <v>167.06940592218612</v>
      </c>
      <c r="F273" s="28">
        <v>200.19977896227618</v>
      </c>
      <c r="G273" s="28">
        <v>1623.343639641818</v>
      </c>
      <c r="H273" s="28">
        <v>5401.699178871519</v>
      </c>
      <c r="I273" s="28">
        <v>6541.952583092487</v>
      </c>
      <c r="J273" s="28">
        <v>807.0361967010398</v>
      </c>
      <c r="K273" s="28">
        <v>708.3145334549605</v>
      </c>
      <c r="L273" s="28">
        <v>737.0607487256585</v>
      </c>
      <c r="M273" s="28">
        <v>823.3531846582918</v>
      </c>
      <c r="N273" s="28">
        <v>970.591975639315</v>
      </c>
      <c r="O273" s="28">
        <v>1409.3111856034195</v>
      </c>
      <c r="P273" s="28">
        <v>1485.355086370063</v>
      </c>
      <c r="Q273" s="28">
        <v>1237.8293861913364</v>
      </c>
      <c r="R273" s="28">
        <v>1035.2676541730145</v>
      </c>
      <c r="S273" s="28">
        <v>991.917389563756</v>
      </c>
      <c r="T273" s="28">
        <v>1056.558323060994</v>
      </c>
      <c r="U273" s="28">
        <v>1012.2055881759851</v>
      </c>
      <c r="V273" s="28">
        <v>1000.1491739194165</v>
      </c>
      <c r="W273" s="28">
        <v>909.1105182883302</v>
      </c>
      <c r="X273" s="28">
        <v>905.1905038987168</v>
      </c>
      <c r="Y273" s="28">
        <v>938.164494042497</v>
      </c>
      <c r="Z273" s="28">
        <v>830.4545882023073</v>
      </c>
      <c r="AA273" s="28">
        <v>381.9891819056373</v>
      </c>
      <c r="AB273" s="28">
        <v>2072.86321115701</v>
      </c>
      <c r="AC273" s="29">
        <v>33246.98751022204</v>
      </c>
    </row>
    <row r="274" spans="1:29" ht="12.75" customHeight="1">
      <c r="A274" s="118"/>
      <c r="B274" s="120"/>
      <c r="C274" s="123" t="s">
        <v>28</v>
      </c>
      <c r="D274" s="123"/>
      <c r="E274" s="28">
        <v>4719.224225041459</v>
      </c>
      <c r="F274" s="28">
        <v>2001.2038915600524</v>
      </c>
      <c r="G274" s="28">
        <v>6679.964816848254</v>
      </c>
      <c r="H274" s="28">
        <v>15376.492620251684</v>
      </c>
      <c r="I274" s="28">
        <v>16664.045878181143</v>
      </c>
      <c r="J274" s="28">
        <v>1593.5681280381677</v>
      </c>
      <c r="K274" s="28">
        <v>1497.6780052300096</v>
      </c>
      <c r="L274" s="28">
        <v>1665.2610728215116</v>
      </c>
      <c r="M274" s="28">
        <v>1940.023519892934</v>
      </c>
      <c r="N274" s="28">
        <v>2133.511311375868</v>
      </c>
      <c r="O274" s="28">
        <v>2839.029294632435</v>
      </c>
      <c r="P274" s="28">
        <v>2836.912297696885</v>
      </c>
      <c r="Q274" s="28">
        <v>2351.070618786434</v>
      </c>
      <c r="R274" s="28">
        <v>2139.117133632001</v>
      </c>
      <c r="S274" s="28">
        <v>2084.2645187338335</v>
      </c>
      <c r="T274" s="28">
        <v>2229.9297395593317</v>
      </c>
      <c r="U274" s="28">
        <v>2118.9759503501814</v>
      </c>
      <c r="V274" s="28">
        <v>2162.389048925091</v>
      </c>
      <c r="W274" s="28">
        <v>2022.494982511737</v>
      </c>
      <c r="X274" s="28">
        <v>1942.0337967391063</v>
      </c>
      <c r="Y274" s="28">
        <v>1937.077804331633</v>
      </c>
      <c r="Z274" s="28">
        <v>1637.9351152779834</v>
      </c>
      <c r="AA274" s="28">
        <v>869.0440101127028</v>
      </c>
      <c r="AB274" s="28">
        <v>3632.9656425849553</v>
      </c>
      <c r="AC274" s="29">
        <v>85074.21342311539</v>
      </c>
    </row>
    <row r="275" spans="1:29" ht="12.75" customHeight="1">
      <c r="A275" s="114"/>
      <c r="B275" s="111" t="s">
        <v>112</v>
      </c>
      <c r="C275" s="123" t="s">
        <v>29</v>
      </c>
      <c r="D275" s="35" t="s">
        <v>58</v>
      </c>
      <c r="E275" s="36">
        <v>438.8926068033452</v>
      </c>
      <c r="F275" s="36">
        <v>136.96300157596505</v>
      </c>
      <c r="G275" s="36">
        <v>407.02416073970255</v>
      </c>
      <c r="H275" s="36">
        <v>959.3517930890873</v>
      </c>
      <c r="I275" s="36">
        <v>1001.2473220728787</v>
      </c>
      <c r="J275" s="36">
        <v>89.8461972810397</v>
      </c>
      <c r="K275" s="36">
        <v>83.9681077685243</v>
      </c>
      <c r="L275" s="36">
        <v>94.49586668130296</v>
      </c>
      <c r="M275" s="36">
        <v>109.29357539319057</v>
      </c>
      <c r="N275" s="36">
        <v>107.8526340315938</v>
      </c>
      <c r="O275" s="36">
        <v>124.03613615084589</v>
      </c>
      <c r="P275" s="36">
        <v>119.55144056774945</v>
      </c>
      <c r="Q275" s="36">
        <v>100.51131279277985</v>
      </c>
      <c r="R275" s="36">
        <v>109.18723545042384</v>
      </c>
      <c r="S275" s="36">
        <v>112.67630052507799</v>
      </c>
      <c r="T275" s="36">
        <v>95.94662306504804</v>
      </c>
      <c r="U275" s="36">
        <v>93.34879439650918</v>
      </c>
      <c r="V275" s="36">
        <v>103.4777289781754</v>
      </c>
      <c r="W275" s="36">
        <v>104.31429679688509</v>
      </c>
      <c r="X275" s="36">
        <v>89.40795199164066</v>
      </c>
      <c r="Y275" s="36">
        <v>85.01955094684817</v>
      </c>
      <c r="Z275" s="36">
        <v>70.01236541421132</v>
      </c>
      <c r="AA275" s="36">
        <v>47.656198800434126</v>
      </c>
      <c r="AB275" s="36">
        <v>76.75243469220196</v>
      </c>
      <c r="AC275" s="37">
        <v>4760.833636005461</v>
      </c>
    </row>
    <row r="276" spans="1:29" ht="12.75" customHeight="1">
      <c r="A276" s="114"/>
      <c r="B276" s="112"/>
      <c r="C276" s="123"/>
      <c r="D276" s="38" t="s">
        <v>79</v>
      </c>
      <c r="E276" s="39">
        <v>0.2399212029953272</v>
      </c>
      <c r="F276" s="39">
        <v>0.13639365356747657</v>
      </c>
      <c r="G276" s="39">
        <v>1.3731815803177017</v>
      </c>
      <c r="H276" s="39">
        <v>2.4661566164775413</v>
      </c>
      <c r="I276" s="39">
        <v>4.152890948488941</v>
      </c>
      <c r="J276" s="39">
        <v>0.5680895519395788</v>
      </c>
      <c r="K276" s="39">
        <v>1.1426989909548524</v>
      </c>
      <c r="L276" s="39">
        <v>1.104252876852942</v>
      </c>
      <c r="M276" s="39">
        <v>0.8033304756060793</v>
      </c>
      <c r="N276" s="39">
        <v>0.5088315692978019</v>
      </c>
      <c r="O276" s="39">
        <v>0.6095387175747085</v>
      </c>
      <c r="P276" s="39">
        <v>0.5726540112297498</v>
      </c>
      <c r="Q276" s="39">
        <v>0.7313506892899287</v>
      </c>
      <c r="R276" s="39">
        <v>0.5039524291250669</v>
      </c>
      <c r="S276" s="39">
        <v>0.3932255178151252</v>
      </c>
      <c r="T276" s="39">
        <v>0.9248964302588156</v>
      </c>
      <c r="U276" s="39">
        <v>1.1644003594407069</v>
      </c>
      <c r="V276" s="39">
        <v>1.2488149766097443</v>
      </c>
      <c r="W276" s="39">
        <v>2.004523051885479</v>
      </c>
      <c r="X276" s="39">
        <v>0.3127773173690798</v>
      </c>
      <c r="Y276" s="39">
        <v>1.1394419394641566</v>
      </c>
      <c r="Z276" s="39">
        <v>2.019896363212508</v>
      </c>
      <c r="AA276" s="39">
        <v>0.7110161219358601</v>
      </c>
      <c r="AB276" s="39">
        <v>4.902398095235754</v>
      </c>
      <c r="AC276" s="40">
        <v>29.734633486944926</v>
      </c>
    </row>
    <row r="277" spans="1:29" ht="12.75" customHeight="1">
      <c r="A277" s="114"/>
      <c r="B277" s="112"/>
      <c r="C277" s="123"/>
      <c r="D277" s="22" t="s">
        <v>30</v>
      </c>
      <c r="E277" s="26">
        <v>0.6325159513259999</v>
      </c>
      <c r="F277" s="26">
        <v>0.196410999559</v>
      </c>
      <c r="G277" s="26">
        <v>0.998179892902</v>
      </c>
      <c r="H277" s="26">
        <v>1.2818263417190001</v>
      </c>
      <c r="I277" s="26">
        <v>1.1788812544240002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0.09507683080098608</v>
      </c>
      <c r="P277" s="26">
        <v>0.09139483677601916</v>
      </c>
      <c r="Q277" s="26">
        <v>0.07832685543072945</v>
      </c>
      <c r="R277" s="26">
        <v>0.08437802661736375</v>
      </c>
      <c r="S277" s="26">
        <v>0.08693936270490156</v>
      </c>
      <c r="T277" s="26">
        <v>0</v>
      </c>
      <c r="U277" s="26">
        <v>0</v>
      </c>
      <c r="V277" s="26">
        <v>0</v>
      </c>
      <c r="W277" s="26">
        <v>0</v>
      </c>
      <c r="X277" s="26">
        <v>0.186466503035</v>
      </c>
      <c r="Y277" s="26">
        <v>0</v>
      </c>
      <c r="Z277" s="26">
        <v>0</v>
      </c>
      <c r="AA277" s="26">
        <v>0</v>
      </c>
      <c r="AB277" s="26">
        <v>0.367266028312</v>
      </c>
      <c r="AC277" s="27">
        <v>5.277662883606999</v>
      </c>
    </row>
    <row r="278" spans="1:29" ht="12.75" customHeight="1">
      <c r="A278" s="114"/>
      <c r="B278" s="112"/>
      <c r="C278" s="123"/>
      <c r="D278" s="18" t="s">
        <v>31</v>
      </c>
      <c r="E278" s="28">
        <v>439.7650439576666</v>
      </c>
      <c r="F278" s="28">
        <v>137.29580622909154</v>
      </c>
      <c r="G278" s="28">
        <v>409.39552221292223</v>
      </c>
      <c r="H278" s="28">
        <v>963.0997760472837</v>
      </c>
      <c r="I278" s="28">
        <v>1006.5790942757916</v>
      </c>
      <c r="J278" s="28">
        <v>90.41428683297927</v>
      </c>
      <c r="K278" s="28">
        <v>85.11080675947916</v>
      </c>
      <c r="L278" s="28">
        <v>95.6001195581559</v>
      </c>
      <c r="M278" s="28">
        <v>110.09690586879663</v>
      </c>
      <c r="N278" s="28">
        <v>108.36146560089159</v>
      </c>
      <c r="O278" s="28">
        <v>124.7407516992216</v>
      </c>
      <c r="P278" s="28">
        <v>120.21548941575524</v>
      </c>
      <c r="Q278" s="28">
        <v>101.3209903375005</v>
      </c>
      <c r="R278" s="28">
        <v>109.77556590616626</v>
      </c>
      <c r="S278" s="28">
        <v>113.156465405598</v>
      </c>
      <c r="T278" s="28">
        <v>96.87151949530686</v>
      </c>
      <c r="U278" s="28">
        <v>94.51319475594988</v>
      </c>
      <c r="V278" s="28">
        <v>104.72654395478514</v>
      </c>
      <c r="W278" s="28">
        <v>106.31881984877056</v>
      </c>
      <c r="X278" s="28">
        <v>89.90719581204473</v>
      </c>
      <c r="Y278" s="28">
        <v>86.15899288631233</v>
      </c>
      <c r="Z278" s="28">
        <v>72.03226177742383</v>
      </c>
      <c r="AA278" s="28">
        <v>48.36721492236999</v>
      </c>
      <c r="AB278" s="28">
        <v>82.02209881574971</v>
      </c>
      <c r="AC278" s="29">
        <v>4795.845932376014</v>
      </c>
    </row>
    <row r="279" spans="1:29" ht="12.75" customHeight="1">
      <c r="A279" s="114"/>
      <c r="B279" s="112"/>
      <c r="C279" s="123" t="s">
        <v>80</v>
      </c>
      <c r="D279" s="35" t="s">
        <v>58</v>
      </c>
      <c r="E279" s="36">
        <v>6.59443233451663</v>
      </c>
      <c r="F279" s="36">
        <v>3.967436617348488</v>
      </c>
      <c r="G279" s="36">
        <v>22.051672975567403</v>
      </c>
      <c r="H279" s="36">
        <v>88.38494770524244</v>
      </c>
      <c r="I279" s="36">
        <v>124.93149070573627</v>
      </c>
      <c r="J279" s="36">
        <v>15.345910845689817</v>
      </c>
      <c r="K279" s="36">
        <v>13.140991640999236</v>
      </c>
      <c r="L279" s="36">
        <v>13.872035312463355</v>
      </c>
      <c r="M279" s="36">
        <v>15.614023887453632</v>
      </c>
      <c r="N279" s="36">
        <v>15.388654127863951</v>
      </c>
      <c r="O279" s="36">
        <v>24.421931435305208</v>
      </c>
      <c r="P279" s="36">
        <v>20.987421162232852</v>
      </c>
      <c r="Q279" s="36">
        <v>17.171801589243287</v>
      </c>
      <c r="R279" s="36">
        <v>18.380008396078466</v>
      </c>
      <c r="S279" s="36">
        <v>21.980466173744293</v>
      </c>
      <c r="T279" s="36">
        <v>17.34152149021581</v>
      </c>
      <c r="U279" s="36">
        <v>14.780853209737586</v>
      </c>
      <c r="V279" s="36">
        <v>16.032479487751786</v>
      </c>
      <c r="W279" s="36">
        <v>20.098363316584866</v>
      </c>
      <c r="X279" s="36">
        <v>12.612129113954639</v>
      </c>
      <c r="Y279" s="36">
        <v>20.172587639556873</v>
      </c>
      <c r="Z279" s="36">
        <v>13.904747206075792</v>
      </c>
      <c r="AA279" s="36">
        <v>7.893338307735899</v>
      </c>
      <c r="AB279" s="36">
        <v>6.396150547007996</v>
      </c>
      <c r="AC279" s="37">
        <v>551.4653952281067</v>
      </c>
    </row>
    <row r="280" spans="1:29" ht="12.75" customHeight="1">
      <c r="A280" s="114"/>
      <c r="B280" s="112"/>
      <c r="C280" s="123"/>
      <c r="D280" s="38" t="s">
        <v>79</v>
      </c>
      <c r="E280" s="39">
        <v>0.38284740028965314</v>
      </c>
      <c r="F280" s="39">
        <v>0.8826232975016499</v>
      </c>
      <c r="G280" s="39">
        <v>30.79178008446804</v>
      </c>
      <c r="H280" s="39">
        <v>99.63023862781228</v>
      </c>
      <c r="I280" s="39">
        <v>157.99901190602665</v>
      </c>
      <c r="J280" s="39">
        <v>22.71108169952559</v>
      </c>
      <c r="K280" s="39">
        <v>28.406912702554393</v>
      </c>
      <c r="L280" s="39">
        <v>33.08726311767301</v>
      </c>
      <c r="M280" s="39">
        <v>35.43792684573729</v>
      </c>
      <c r="N280" s="39">
        <v>40.017630674603055</v>
      </c>
      <c r="O280" s="39">
        <v>45.6635027371988</v>
      </c>
      <c r="P280" s="39">
        <v>63.64746921815556</v>
      </c>
      <c r="Q280" s="39">
        <v>58.514177236534096</v>
      </c>
      <c r="R280" s="39">
        <v>52.0448361529768</v>
      </c>
      <c r="S280" s="39">
        <v>44.67469468290959</v>
      </c>
      <c r="T280" s="39">
        <v>48.55386803651616</v>
      </c>
      <c r="U280" s="39">
        <v>45.49274346317479</v>
      </c>
      <c r="V280" s="39">
        <v>39.428375045938324</v>
      </c>
      <c r="W280" s="39">
        <v>36.483750811380794</v>
      </c>
      <c r="X280" s="39">
        <v>37.191361882065316</v>
      </c>
      <c r="Y280" s="39">
        <v>40.63667705726396</v>
      </c>
      <c r="Z280" s="39">
        <v>48.59306585740717</v>
      </c>
      <c r="AA280" s="39">
        <v>14.773722536089108</v>
      </c>
      <c r="AB280" s="39">
        <v>69.69387611488332</v>
      </c>
      <c r="AC280" s="40">
        <v>1094.7394371886849</v>
      </c>
    </row>
    <row r="281" spans="1:29" ht="12.75" customHeight="1">
      <c r="A281" s="114"/>
      <c r="B281" s="112"/>
      <c r="C281" s="123"/>
      <c r="D281" s="22" t="s">
        <v>30</v>
      </c>
      <c r="E281" s="26">
        <v>0</v>
      </c>
      <c r="F281" s="26">
        <v>0.15422925144</v>
      </c>
      <c r="G281" s="26">
        <v>0.08247369478800001</v>
      </c>
      <c r="H281" s="26">
        <v>0.872491184867</v>
      </c>
      <c r="I281" s="26">
        <v>1.402307528477</v>
      </c>
      <c r="J281" s="26">
        <v>0.14646164356013894</v>
      </c>
      <c r="K281" s="26">
        <v>0.179833783479462</v>
      </c>
      <c r="L281" s="26">
        <v>0.19306722085857167</v>
      </c>
      <c r="M281" s="26">
        <v>0.19502979715857788</v>
      </c>
      <c r="N281" s="26">
        <v>0.21847254379224942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0.08886127424</v>
      </c>
      <c r="X281" s="26">
        <v>0</v>
      </c>
      <c r="Y281" s="26">
        <v>0.22328459142599996</v>
      </c>
      <c r="Z281" s="26">
        <v>0.41808542588000003</v>
      </c>
      <c r="AA281" s="26">
        <v>0</v>
      </c>
      <c r="AB281" s="26">
        <v>0.557937724036</v>
      </c>
      <c r="AC281" s="27">
        <v>4.732535664003</v>
      </c>
    </row>
    <row r="282" spans="1:29" ht="12.75" customHeight="1">
      <c r="A282" s="114"/>
      <c r="B282" s="112"/>
      <c r="C282" s="123"/>
      <c r="D282" s="18" t="s">
        <v>31</v>
      </c>
      <c r="E282" s="28">
        <v>6.977279734806283</v>
      </c>
      <c r="F282" s="28">
        <v>5.004289166290138</v>
      </c>
      <c r="G282" s="28">
        <v>52.92592675482344</v>
      </c>
      <c r="H282" s="28">
        <v>188.88767751792173</v>
      </c>
      <c r="I282" s="28">
        <v>284.33281014024</v>
      </c>
      <c r="J282" s="28">
        <v>38.20345418877554</v>
      </c>
      <c r="K282" s="28">
        <v>41.72773812703309</v>
      </c>
      <c r="L282" s="28">
        <v>47.15236565099494</v>
      </c>
      <c r="M282" s="28">
        <v>51.246980530349504</v>
      </c>
      <c r="N282" s="28">
        <v>55.62475734625926</v>
      </c>
      <c r="O282" s="28">
        <v>70.085434172504</v>
      </c>
      <c r="P282" s="28">
        <v>84.6348903803884</v>
      </c>
      <c r="Q282" s="28">
        <v>75.68597882577738</v>
      </c>
      <c r="R282" s="28">
        <v>70.42484454905525</v>
      </c>
      <c r="S282" s="28">
        <v>66.6551608566539</v>
      </c>
      <c r="T282" s="28">
        <v>65.89538952673196</v>
      </c>
      <c r="U282" s="28">
        <v>60.273596672912376</v>
      </c>
      <c r="V282" s="28">
        <v>55.46085453369011</v>
      </c>
      <c r="W282" s="28">
        <v>56.67097540220567</v>
      </c>
      <c r="X282" s="28">
        <v>49.80349099601995</v>
      </c>
      <c r="Y282" s="28">
        <v>61.03254928824683</v>
      </c>
      <c r="Z282" s="28">
        <v>62.91589848936297</v>
      </c>
      <c r="AA282" s="28">
        <v>22.66706084382501</v>
      </c>
      <c r="AB282" s="28">
        <v>76.64796438592732</v>
      </c>
      <c r="AC282" s="29">
        <v>1650.9373680807948</v>
      </c>
    </row>
    <row r="283" spans="1:29" ht="12.75" customHeight="1">
      <c r="A283" s="114"/>
      <c r="B283" s="113"/>
      <c r="C283" s="123" t="s">
        <v>28</v>
      </c>
      <c r="D283" s="123"/>
      <c r="E283" s="28">
        <v>446.74232369247284</v>
      </c>
      <c r="F283" s="28">
        <v>142.30009539538165</v>
      </c>
      <c r="G283" s="28">
        <v>462.3214489677457</v>
      </c>
      <c r="H283" s="28">
        <v>1151.9874535652054</v>
      </c>
      <c r="I283" s="28">
        <v>1290.9119044160316</v>
      </c>
      <c r="J283" s="28">
        <v>128.61774102175482</v>
      </c>
      <c r="K283" s="28">
        <v>126.83854488651227</v>
      </c>
      <c r="L283" s="28">
        <v>142.75248520915085</v>
      </c>
      <c r="M283" s="28">
        <v>161.34388639914613</v>
      </c>
      <c r="N283" s="28">
        <v>163.98622294715085</v>
      </c>
      <c r="O283" s="28">
        <v>194.8261858717256</v>
      </c>
      <c r="P283" s="28">
        <v>204.85037979614364</v>
      </c>
      <c r="Q283" s="28">
        <v>177.0069691632779</v>
      </c>
      <c r="R283" s="28">
        <v>180.20041045522152</v>
      </c>
      <c r="S283" s="28">
        <v>179.8116262622519</v>
      </c>
      <c r="T283" s="28">
        <v>162.7669090220388</v>
      </c>
      <c r="U283" s="28">
        <v>154.78679142886224</v>
      </c>
      <c r="V283" s="28">
        <v>160.18739848847525</v>
      </c>
      <c r="W283" s="28">
        <v>162.98979525097621</v>
      </c>
      <c r="X283" s="28">
        <v>139.71068680806468</v>
      </c>
      <c r="Y283" s="28">
        <v>147.19154217455915</v>
      </c>
      <c r="Z283" s="28">
        <v>134.9481602667868</v>
      </c>
      <c r="AA283" s="28">
        <v>71.034275766195</v>
      </c>
      <c r="AB283" s="28">
        <v>158.67006320167704</v>
      </c>
      <c r="AC283" s="29">
        <v>6446.783300456807</v>
      </c>
    </row>
    <row r="284" spans="1:29" ht="12.75" customHeight="1">
      <c r="A284" s="114"/>
      <c r="B284" s="111" t="s">
        <v>113</v>
      </c>
      <c r="C284" s="123" t="s">
        <v>29</v>
      </c>
      <c r="D284" s="35" t="s">
        <v>58</v>
      </c>
      <c r="E284" s="36">
        <v>882.7887616140738</v>
      </c>
      <c r="F284" s="36">
        <v>219.03032665617079</v>
      </c>
      <c r="G284" s="36">
        <v>716.7357320372066</v>
      </c>
      <c r="H284" s="36">
        <v>1324.9403416955945</v>
      </c>
      <c r="I284" s="36">
        <v>1319.6158399611936</v>
      </c>
      <c r="J284" s="36">
        <v>103.28058575774467</v>
      </c>
      <c r="K284" s="36">
        <v>102.06505299192753</v>
      </c>
      <c r="L284" s="36">
        <v>122.35456109021243</v>
      </c>
      <c r="M284" s="36">
        <v>149.099949061581</v>
      </c>
      <c r="N284" s="36">
        <v>145.0404102519486</v>
      </c>
      <c r="O284" s="36">
        <v>166.488151733245</v>
      </c>
      <c r="P284" s="36">
        <v>175.9996019486575</v>
      </c>
      <c r="Q284" s="36">
        <v>146.41936928596473</v>
      </c>
      <c r="R284" s="36">
        <v>147.6872064360239</v>
      </c>
      <c r="S284" s="36">
        <v>145.94690057661276</v>
      </c>
      <c r="T284" s="36">
        <v>165.67248542983177</v>
      </c>
      <c r="U284" s="36">
        <v>155.2569813447958</v>
      </c>
      <c r="V284" s="36">
        <v>158.61381300457202</v>
      </c>
      <c r="W284" s="36">
        <v>152.7941040003162</v>
      </c>
      <c r="X284" s="36">
        <v>131.92344979165787</v>
      </c>
      <c r="Y284" s="36">
        <v>126.68790555983658</v>
      </c>
      <c r="Z284" s="36">
        <v>93.52646090270895</v>
      </c>
      <c r="AA284" s="36">
        <v>62.674229575276215</v>
      </c>
      <c r="AB284" s="36">
        <v>295.6067322136902</v>
      </c>
      <c r="AC284" s="37">
        <v>7210.248952920842</v>
      </c>
    </row>
    <row r="285" spans="1:29" ht="12.75" customHeight="1">
      <c r="A285" s="114"/>
      <c r="B285" s="112"/>
      <c r="C285" s="123"/>
      <c r="D285" s="38" t="s">
        <v>79</v>
      </c>
      <c r="E285" s="39">
        <v>2.3269652203602984</v>
      </c>
      <c r="F285" s="39">
        <v>2.074317005921211</v>
      </c>
      <c r="G285" s="39">
        <v>8.27210359219154</v>
      </c>
      <c r="H285" s="39">
        <v>17.07560402775736</v>
      </c>
      <c r="I285" s="39">
        <v>23.998845499387272</v>
      </c>
      <c r="J285" s="39">
        <v>2.8922075878592306</v>
      </c>
      <c r="K285" s="39">
        <v>3.2930658284740684</v>
      </c>
      <c r="L285" s="39">
        <v>3.451660349321097</v>
      </c>
      <c r="M285" s="39">
        <v>2.997209994367576</v>
      </c>
      <c r="N285" s="39">
        <v>2.4621844774305393</v>
      </c>
      <c r="O285" s="39">
        <v>3.920979210387633</v>
      </c>
      <c r="P285" s="39">
        <v>3.571349624994213</v>
      </c>
      <c r="Q285" s="39">
        <v>3.377570614473506</v>
      </c>
      <c r="R285" s="39">
        <v>2.844814256878055</v>
      </c>
      <c r="S285" s="39">
        <v>2.1430798728783076</v>
      </c>
      <c r="T285" s="39">
        <v>2.3171746223901173</v>
      </c>
      <c r="U285" s="39">
        <v>2.7826318004233066</v>
      </c>
      <c r="V285" s="39">
        <v>2.3869317606072373</v>
      </c>
      <c r="W285" s="39">
        <v>2.6513707916839127</v>
      </c>
      <c r="X285" s="39">
        <v>2.3570925637177904</v>
      </c>
      <c r="Y285" s="39">
        <v>5.560602983538567</v>
      </c>
      <c r="Z285" s="39">
        <v>3.3046729811202886</v>
      </c>
      <c r="AA285" s="39">
        <v>2.690670257166183</v>
      </c>
      <c r="AB285" s="39">
        <v>26.646658132219798</v>
      </c>
      <c r="AC285" s="40">
        <v>135.39976305554913</v>
      </c>
    </row>
    <row r="286" spans="1:29" ht="12.75" customHeight="1">
      <c r="A286" s="114"/>
      <c r="B286" s="112"/>
      <c r="C286" s="123"/>
      <c r="D286" s="22" t="s">
        <v>30</v>
      </c>
      <c r="E286" s="26">
        <v>6.650068476532002</v>
      </c>
      <c r="F286" s="26">
        <v>1.009737144136</v>
      </c>
      <c r="G286" s="26">
        <v>1.207357546971</v>
      </c>
      <c r="H286" s="26">
        <v>2.574411230431</v>
      </c>
      <c r="I286" s="26">
        <v>1.5165265578209999</v>
      </c>
      <c r="J286" s="26">
        <v>0.12899886246144635</v>
      </c>
      <c r="K286" s="26">
        <v>0.1282470909154453</v>
      </c>
      <c r="L286" s="26">
        <v>0.15568827674783142</v>
      </c>
      <c r="M286" s="26">
        <v>0.1902145684163178</v>
      </c>
      <c r="N286" s="26">
        <v>0.18437321524895905</v>
      </c>
      <c r="O286" s="26">
        <v>0.23378203956307703</v>
      </c>
      <c r="P286" s="26">
        <v>0.24967904428095103</v>
      </c>
      <c r="Q286" s="26">
        <v>0.20974558491444564</v>
      </c>
      <c r="R286" s="26">
        <v>0.20994855273225765</v>
      </c>
      <c r="S286" s="26">
        <v>0.2063144011082685</v>
      </c>
      <c r="T286" s="26">
        <v>0.21604676234117132</v>
      </c>
      <c r="U286" s="26">
        <v>0.20452429450882903</v>
      </c>
      <c r="V286" s="26">
        <v>0.2077471717279996</v>
      </c>
      <c r="W286" s="26">
        <v>0.22937979586</v>
      </c>
      <c r="X286" s="26">
        <v>0</v>
      </c>
      <c r="Y286" s="26">
        <v>0.393095243352</v>
      </c>
      <c r="Z286" s="26">
        <v>0</v>
      </c>
      <c r="AA286" s="26">
        <v>0.311573248064</v>
      </c>
      <c r="AB286" s="26">
        <v>1.5447060448959997</v>
      </c>
      <c r="AC286" s="27">
        <v>17.962165153030003</v>
      </c>
    </row>
    <row r="287" spans="1:29" ht="12.75" customHeight="1">
      <c r="A287" s="114"/>
      <c r="B287" s="112"/>
      <c r="C287" s="123"/>
      <c r="D287" s="18" t="s">
        <v>31</v>
      </c>
      <c r="E287" s="28">
        <v>891.7657953109662</v>
      </c>
      <c r="F287" s="28">
        <v>222.114380806228</v>
      </c>
      <c r="G287" s="28">
        <v>726.2151931763692</v>
      </c>
      <c r="H287" s="28">
        <v>1344.590356953783</v>
      </c>
      <c r="I287" s="28">
        <v>1345.1312120184018</v>
      </c>
      <c r="J287" s="28">
        <v>106.30179220806535</v>
      </c>
      <c r="K287" s="28">
        <v>105.48636591131705</v>
      </c>
      <c r="L287" s="28">
        <v>125.96190971628134</v>
      </c>
      <c r="M287" s="28">
        <v>152.28737362436488</v>
      </c>
      <c r="N287" s="28">
        <v>147.6869679446281</v>
      </c>
      <c r="O287" s="28">
        <v>170.64291298319569</v>
      </c>
      <c r="P287" s="28">
        <v>179.82063061793264</v>
      </c>
      <c r="Q287" s="28">
        <v>150.00668548535268</v>
      </c>
      <c r="R287" s="28">
        <v>150.74196924563424</v>
      </c>
      <c r="S287" s="28">
        <v>148.29629485059934</v>
      </c>
      <c r="T287" s="28">
        <v>168.20570681456303</v>
      </c>
      <c r="U287" s="28">
        <v>158.24413743972795</v>
      </c>
      <c r="V287" s="28">
        <v>161.20849193690728</v>
      </c>
      <c r="W287" s="28">
        <v>155.6748545878601</v>
      </c>
      <c r="X287" s="28">
        <v>134.28054235537567</v>
      </c>
      <c r="Y287" s="28">
        <v>132.64160378672716</v>
      </c>
      <c r="Z287" s="28">
        <v>96.83113388382922</v>
      </c>
      <c r="AA287" s="28">
        <v>65.6764730805064</v>
      </c>
      <c r="AB287" s="28">
        <v>323.79809639080594</v>
      </c>
      <c r="AC287" s="29">
        <v>7363.6108811294225</v>
      </c>
    </row>
    <row r="288" spans="1:29" ht="12.75" customHeight="1">
      <c r="A288" s="114"/>
      <c r="B288" s="112"/>
      <c r="C288" s="123" t="s">
        <v>80</v>
      </c>
      <c r="D288" s="35" t="s">
        <v>58</v>
      </c>
      <c r="E288" s="36">
        <v>19.71697631545334</v>
      </c>
      <c r="F288" s="36">
        <v>10.067087700291674</v>
      </c>
      <c r="G288" s="36">
        <v>51.712188809694865</v>
      </c>
      <c r="H288" s="36">
        <v>110.26933359352995</v>
      </c>
      <c r="I288" s="36">
        <v>133.2619625354664</v>
      </c>
      <c r="J288" s="36">
        <v>19.31177050879329</v>
      </c>
      <c r="K288" s="36">
        <v>16.904453225698383</v>
      </c>
      <c r="L288" s="36">
        <v>15.460719604779268</v>
      </c>
      <c r="M288" s="36">
        <v>16.086074725516436</v>
      </c>
      <c r="N288" s="36">
        <v>16.05635781921986</v>
      </c>
      <c r="O288" s="36">
        <v>24.992849122409268</v>
      </c>
      <c r="P288" s="36">
        <v>24.64532867372582</v>
      </c>
      <c r="Q288" s="36">
        <v>21.116477773901295</v>
      </c>
      <c r="R288" s="36">
        <v>21.083302781839787</v>
      </c>
      <c r="S288" s="36">
        <v>19.409946417931636</v>
      </c>
      <c r="T288" s="36">
        <v>24.626826049312857</v>
      </c>
      <c r="U288" s="36">
        <v>20.22075272133306</v>
      </c>
      <c r="V288" s="36">
        <v>18.233470896682714</v>
      </c>
      <c r="W288" s="36">
        <v>17.607024803217598</v>
      </c>
      <c r="X288" s="36">
        <v>18.14161612326031</v>
      </c>
      <c r="Y288" s="36">
        <v>20.99263565871079</v>
      </c>
      <c r="Z288" s="36">
        <v>15.635256942581316</v>
      </c>
      <c r="AA288" s="36">
        <v>7.934897531334195</v>
      </c>
      <c r="AB288" s="36">
        <v>17.404714888547996</v>
      </c>
      <c r="AC288" s="37">
        <v>680.892025223232</v>
      </c>
    </row>
    <row r="289" spans="1:29" ht="12.75" customHeight="1">
      <c r="A289" s="114"/>
      <c r="B289" s="112"/>
      <c r="C289" s="123"/>
      <c r="D289" s="38" t="s">
        <v>79</v>
      </c>
      <c r="E289" s="39">
        <v>2.5697910244925093</v>
      </c>
      <c r="F289" s="39">
        <v>9.40306685961725</v>
      </c>
      <c r="G289" s="39">
        <v>82.721964178682</v>
      </c>
      <c r="H289" s="39">
        <v>477.8951778717887</v>
      </c>
      <c r="I289" s="39">
        <v>635.3994106980473</v>
      </c>
      <c r="J289" s="39">
        <v>66.94207379522065</v>
      </c>
      <c r="K289" s="39">
        <v>54.42649700555173</v>
      </c>
      <c r="L289" s="39">
        <v>63.429660265294274</v>
      </c>
      <c r="M289" s="39">
        <v>73.52101146539788</v>
      </c>
      <c r="N289" s="39">
        <v>82.0002051045706</v>
      </c>
      <c r="O289" s="39">
        <v>110.692625762889</v>
      </c>
      <c r="P289" s="39">
        <v>107.79124108252148</v>
      </c>
      <c r="Q289" s="39">
        <v>97.32241181224244</v>
      </c>
      <c r="R289" s="39">
        <v>92.90505014367577</v>
      </c>
      <c r="S289" s="39">
        <v>87.25677204800346</v>
      </c>
      <c r="T289" s="39">
        <v>92.14477395889655</v>
      </c>
      <c r="U289" s="39">
        <v>93.97275739095979</v>
      </c>
      <c r="V289" s="39">
        <v>90.21054202137513</v>
      </c>
      <c r="W289" s="39">
        <v>71.76158587217608</v>
      </c>
      <c r="X289" s="39">
        <v>107.14354155542783</v>
      </c>
      <c r="Y289" s="39">
        <v>78.88255942505673</v>
      </c>
      <c r="Z289" s="39">
        <v>94.27083351552513</v>
      </c>
      <c r="AA289" s="39">
        <v>42.67501977951244</v>
      </c>
      <c r="AB289" s="39">
        <v>287.67940396734264</v>
      </c>
      <c r="AC289" s="40">
        <v>3003.017976604267</v>
      </c>
    </row>
    <row r="290" spans="1:29" ht="12.75" customHeight="1">
      <c r="A290" s="114"/>
      <c r="B290" s="112"/>
      <c r="C290" s="123"/>
      <c r="D290" s="22" t="s">
        <v>30</v>
      </c>
      <c r="E290" s="26">
        <v>0.041956228506999996</v>
      </c>
      <c r="F290" s="26">
        <v>0</v>
      </c>
      <c r="G290" s="26">
        <v>1.181711074488</v>
      </c>
      <c r="H290" s="26">
        <v>1.681757394133</v>
      </c>
      <c r="I290" s="26">
        <v>4.1916236928220005</v>
      </c>
      <c r="J290" s="26">
        <v>0.3068568820430481</v>
      </c>
      <c r="K290" s="26">
        <v>0.24473825782007702</v>
      </c>
      <c r="L290" s="26">
        <v>0.25860316817244244</v>
      </c>
      <c r="M290" s="26">
        <v>0.26892514527401545</v>
      </c>
      <c r="N290" s="26">
        <v>0.31024376111541685</v>
      </c>
      <c r="O290" s="26">
        <v>0.21290677784823556</v>
      </c>
      <c r="P290" s="26">
        <v>0.1983078679236353</v>
      </c>
      <c r="Q290" s="26">
        <v>0.17589366734224487</v>
      </c>
      <c r="R290" s="26">
        <v>0.17313376047542278</v>
      </c>
      <c r="S290" s="26">
        <v>0.1602157216104615</v>
      </c>
      <c r="T290" s="26">
        <v>0.05644964681037116</v>
      </c>
      <c r="U290" s="26">
        <v>0.05675436189554358</v>
      </c>
      <c r="V290" s="26">
        <v>0.050963741566085276</v>
      </c>
      <c r="W290" s="26">
        <v>0.22176945276</v>
      </c>
      <c r="X290" s="26">
        <v>0</v>
      </c>
      <c r="Y290" s="26">
        <v>0.051694395558</v>
      </c>
      <c r="Z290" s="26">
        <v>0.1452348582</v>
      </c>
      <c r="AA290" s="26">
        <v>0</v>
      </c>
      <c r="AB290" s="26">
        <v>1.005113556766</v>
      </c>
      <c r="AC290" s="27">
        <v>10.994853413131</v>
      </c>
    </row>
    <row r="291" spans="1:29" ht="12.75" customHeight="1">
      <c r="A291" s="114"/>
      <c r="B291" s="112"/>
      <c r="C291" s="123"/>
      <c r="D291" s="18" t="s">
        <v>31</v>
      </c>
      <c r="E291" s="28">
        <v>22.328723568452848</v>
      </c>
      <c r="F291" s="28">
        <v>19.470154559908924</v>
      </c>
      <c r="G291" s="28">
        <v>135.61586406286486</v>
      </c>
      <c r="H291" s="28">
        <v>589.8462688594516</v>
      </c>
      <c r="I291" s="28">
        <v>772.8529969263357</v>
      </c>
      <c r="J291" s="28">
        <v>86.56070118605699</v>
      </c>
      <c r="K291" s="28">
        <v>71.57568848907019</v>
      </c>
      <c r="L291" s="28">
        <v>79.14898303824599</v>
      </c>
      <c r="M291" s="28">
        <v>89.87601133618833</v>
      </c>
      <c r="N291" s="28">
        <v>98.36680668490587</v>
      </c>
      <c r="O291" s="28">
        <v>135.8983816631465</v>
      </c>
      <c r="P291" s="28">
        <v>132.63487762417094</v>
      </c>
      <c r="Q291" s="28">
        <v>118.61478325348597</v>
      </c>
      <c r="R291" s="28">
        <v>114.16148668599097</v>
      </c>
      <c r="S291" s="28">
        <v>106.82693418754556</v>
      </c>
      <c r="T291" s="28">
        <v>116.8280496550198</v>
      </c>
      <c r="U291" s="28">
        <v>114.25026447418837</v>
      </c>
      <c r="V291" s="28">
        <v>108.49497665962393</v>
      </c>
      <c r="W291" s="28">
        <v>89.59038012815367</v>
      </c>
      <c r="X291" s="28">
        <v>125.28515767868814</v>
      </c>
      <c r="Y291" s="28">
        <v>99.92688947932551</v>
      </c>
      <c r="Z291" s="28">
        <v>110.05132531630643</v>
      </c>
      <c r="AA291" s="28">
        <v>50.60991731084663</v>
      </c>
      <c r="AB291" s="28">
        <v>306.08923241265666</v>
      </c>
      <c r="AC291" s="29">
        <v>3694.904855240631</v>
      </c>
    </row>
    <row r="292" spans="1:29" ht="12.75" customHeight="1">
      <c r="A292" s="114"/>
      <c r="B292" s="113"/>
      <c r="C292" s="123" t="s">
        <v>28</v>
      </c>
      <c r="D292" s="123"/>
      <c r="E292" s="28">
        <v>914.094518879419</v>
      </c>
      <c r="F292" s="28">
        <v>241.58453536613695</v>
      </c>
      <c r="G292" s="28">
        <v>861.831057239234</v>
      </c>
      <c r="H292" s="28">
        <v>1934.4366258132345</v>
      </c>
      <c r="I292" s="28">
        <v>2117.9842089447375</v>
      </c>
      <c r="J292" s="28">
        <v>192.8624933941223</v>
      </c>
      <c r="K292" s="28">
        <v>177.06205440038724</v>
      </c>
      <c r="L292" s="28">
        <v>205.11089275452733</v>
      </c>
      <c r="M292" s="28">
        <v>242.1633849605532</v>
      </c>
      <c r="N292" s="28">
        <v>246.05377462953393</v>
      </c>
      <c r="O292" s="28">
        <v>306.5412946463422</v>
      </c>
      <c r="P292" s="28">
        <v>312.4555082421036</v>
      </c>
      <c r="Q292" s="28">
        <v>268.62146873883864</v>
      </c>
      <c r="R292" s="28">
        <v>264.9034559316252</v>
      </c>
      <c r="S292" s="28">
        <v>255.12322903814493</v>
      </c>
      <c r="T292" s="28">
        <v>285.03375646958284</v>
      </c>
      <c r="U292" s="28">
        <v>272.4944019139163</v>
      </c>
      <c r="V292" s="28">
        <v>269.7034685965312</v>
      </c>
      <c r="W292" s="28">
        <v>245.26523471601377</v>
      </c>
      <c r="X292" s="28">
        <v>259.56570003406375</v>
      </c>
      <c r="Y292" s="28">
        <v>232.56849326605266</v>
      </c>
      <c r="Z292" s="28">
        <v>206.88245920013566</v>
      </c>
      <c r="AA292" s="28">
        <v>116.28639039135302</v>
      </c>
      <c r="AB292" s="28">
        <v>629.8873288034625</v>
      </c>
      <c r="AC292" s="29">
        <v>11058.515736370051</v>
      </c>
    </row>
    <row r="293" spans="1:29" ht="12.75" customHeight="1">
      <c r="A293" s="114"/>
      <c r="B293" s="111" t="s">
        <v>114</v>
      </c>
      <c r="C293" s="123" t="s">
        <v>29</v>
      </c>
      <c r="D293" s="35" t="s">
        <v>58</v>
      </c>
      <c r="E293" s="36">
        <v>1137.2163170150295</v>
      </c>
      <c r="F293" s="36">
        <v>574.3638040608691</v>
      </c>
      <c r="G293" s="36">
        <v>1722.4308357463688</v>
      </c>
      <c r="H293" s="36">
        <v>3193.4260619408633</v>
      </c>
      <c r="I293" s="36">
        <v>3080.931234680214</v>
      </c>
      <c r="J293" s="36">
        <v>191.36939229744414</v>
      </c>
      <c r="K293" s="36">
        <v>215.9581792418291</v>
      </c>
      <c r="L293" s="36">
        <v>274.482315760029</v>
      </c>
      <c r="M293" s="36">
        <v>352.9653426315764</v>
      </c>
      <c r="N293" s="36">
        <v>363.06037458552026</v>
      </c>
      <c r="O293" s="36">
        <v>399.93597472815173</v>
      </c>
      <c r="P293" s="36">
        <v>423.57741894779934</v>
      </c>
      <c r="Q293" s="36">
        <v>360.57830389769526</v>
      </c>
      <c r="R293" s="36">
        <v>358.29677621949054</v>
      </c>
      <c r="S293" s="36">
        <v>350.0794283304386</v>
      </c>
      <c r="T293" s="36">
        <v>390.8245199462211</v>
      </c>
      <c r="U293" s="36">
        <v>371.91350202643935</v>
      </c>
      <c r="V293" s="36">
        <v>395.45532906603</v>
      </c>
      <c r="W293" s="36">
        <v>382.85734693619645</v>
      </c>
      <c r="X293" s="36">
        <v>365.1869757138099</v>
      </c>
      <c r="Y293" s="36">
        <v>336.02893943006836</v>
      </c>
      <c r="Z293" s="36">
        <v>272.4487448008684</v>
      </c>
      <c r="AA293" s="36">
        <v>178.59452931044672</v>
      </c>
      <c r="AB293" s="36">
        <v>556.3397530200666</v>
      </c>
      <c r="AC293" s="37">
        <v>16248.321400333461</v>
      </c>
    </row>
    <row r="294" spans="1:29" ht="12.75" customHeight="1">
      <c r="A294" s="114"/>
      <c r="B294" s="112"/>
      <c r="C294" s="123"/>
      <c r="D294" s="38" t="s">
        <v>79</v>
      </c>
      <c r="E294" s="39">
        <v>13.907732231928595</v>
      </c>
      <c r="F294" s="39">
        <v>25.200064901555262</v>
      </c>
      <c r="G294" s="39">
        <v>71.620240771501</v>
      </c>
      <c r="H294" s="39">
        <v>105.54646184868172</v>
      </c>
      <c r="I294" s="39">
        <v>102.46337957051944</v>
      </c>
      <c r="J294" s="39">
        <v>10.994454791746803</v>
      </c>
      <c r="K294" s="39">
        <v>12.046916668162947</v>
      </c>
      <c r="L294" s="39">
        <v>13.369656140432134</v>
      </c>
      <c r="M294" s="39">
        <v>12.370373664673536</v>
      </c>
      <c r="N294" s="39">
        <v>10.772027810583246</v>
      </c>
      <c r="O294" s="39">
        <v>16.232196608647914</v>
      </c>
      <c r="P294" s="39">
        <v>15.25977340094749</v>
      </c>
      <c r="Q294" s="39">
        <v>13.789473572499102</v>
      </c>
      <c r="R294" s="39">
        <v>11.853543884601585</v>
      </c>
      <c r="S294" s="39">
        <v>10.432327019827108</v>
      </c>
      <c r="T294" s="39">
        <v>14.01828567715057</v>
      </c>
      <c r="U294" s="39">
        <v>15.339024374337162</v>
      </c>
      <c r="V294" s="39">
        <v>14.888501961020525</v>
      </c>
      <c r="W294" s="39">
        <v>14.029743486450796</v>
      </c>
      <c r="X294" s="39">
        <v>11.716791625603225</v>
      </c>
      <c r="Y294" s="39">
        <v>13.240218230042938</v>
      </c>
      <c r="Z294" s="39">
        <v>10.061667066938531</v>
      </c>
      <c r="AA294" s="39">
        <v>7.857408860386073</v>
      </c>
      <c r="AB294" s="39">
        <v>99.35839393676689</v>
      </c>
      <c r="AC294" s="40">
        <v>646.3686581050046</v>
      </c>
    </row>
    <row r="295" spans="1:29" ht="12.75" customHeight="1">
      <c r="A295" s="114"/>
      <c r="B295" s="112"/>
      <c r="C295" s="123"/>
      <c r="D295" s="22" t="s">
        <v>30</v>
      </c>
      <c r="E295" s="26">
        <v>5.1494050689729995</v>
      </c>
      <c r="F295" s="26">
        <v>2.9354446469479996</v>
      </c>
      <c r="G295" s="26">
        <v>7.2890022535779995</v>
      </c>
      <c r="H295" s="26">
        <v>4.999456848029999</v>
      </c>
      <c r="I295" s="26">
        <v>4.680525851604001</v>
      </c>
      <c r="J295" s="26">
        <v>0.12241757521861661</v>
      </c>
      <c r="K295" s="26">
        <v>0.14272329850289567</v>
      </c>
      <c r="L295" s="26">
        <v>0.18801593546844134</v>
      </c>
      <c r="M295" s="26">
        <v>0.24534579843584547</v>
      </c>
      <c r="N295" s="26">
        <v>0.2539967652472009</v>
      </c>
      <c r="O295" s="26">
        <v>0.33879083123697434</v>
      </c>
      <c r="P295" s="26">
        <v>0.36348836872234913</v>
      </c>
      <c r="Q295" s="26">
        <v>0.31252388424617583</v>
      </c>
      <c r="R295" s="26">
        <v>0.30791773114489146</v>
      </c>
      <c r="S295" s="26">
        <v>0.30004539466360924</v>
      </c>
      <c r="T295" s="26">
        <v>0.3507295855063197</v>
      </c>
      <c r="U295" s="26">
        <v>0.33685355090723645</v>
      </c>
      <c r="V295" s="26">
        <v>0.3586156847764438</v>
      </c>
      <c r="W295" s="26">
        <v>0</v>
      </c>
      <c r="X295" s="26">
        <v>0</v>
      </c>
      <c r="Y295" s="26">
        <v>0</v>
      </c>
      <c r="Z295" s="26">
        <v>0</v>
      </c>
      <c r="AA295" s="26">
        <v>0.345916105924</v>
      </c>
      <c r="AB295" s="26">
        <v>1.6394416978009998</v>
      </c>
      <c r="AC295" s="27">
        <v>30.660656876934993</v>
      </c>
    </row>
    <row r="296" spans="1:29" ht="12.75" customHeight="1">
      <c r="A296" s="114"/>
      <c r="B296" s="112"/>
      <c r="C296" s="123"/>
      <c r="D296" s="18" t="s">
        <v>31</v>
      </c>
      <c r="E296" s="28">
        <v>1156.273454315931</v>
      </c>
      <c r="F296" s="28">
        <v>602.4993136093724</v>
      </c>
      <c r="G296" s="28">
        <v>1801.3400787714477</v>
      </c>
      <c r="H296" s="28">
        <v>3303.971980637575</v>
      </c>
      <c r="I296" s="28">
        <v>3188.075140102337</v>
      </c>
      <c r="J296" s="28">
        <v>202.48626466440956</v>
      </c>
      <c r="K296" s="28">
        <v>228.14781920849495</v>
      </c>
      <c r="L296" s="28">
        <v>288.03998783592954</v>
      </c>
      <c r="M296" s="28">
        <v>365.5810620946858</v>
      </c>
      <c r="N296" s="28">
        <v>374.08639916135076</v>
      </c>
      <c r="O296" s="28">
        <v>416.50696216803664</v>
      </c>
      <c r="P296" s="28">
        <v>439.2006807174691</v>
      </c>
      <c r="Q296" s="28">
        <v>374.6803013544406</v>
      </c>
      <c r="R296" s="28">
        <v>370.458237835237</v>
      </c>
      <c r="S296" s="28">
        <v>360.8118007449293</v>
      </c>
      <c r="T296" s="28">
        <v>405.19353520887796</v>
      </c>
      <c r="U296" s="28">
        <v>387.5893799516838</v>
      </c>
      <c r="V296" s="28">
        <v>410.70244671182695</v>
      </c>
      <c r="W296" s="28">
        <v>396.88709042264725</v>
      </c>
      <c r="X296" s="28">
        <v>376.90376733941315</v>
      </c>
      <c r="Y296" s="28">
        <v>349.26915766011126</v>
      </c>
      <c r="Z296" s="28">
        <v>282.5104118678069</v>
      </c>
      <c r="AA296" s="28">
        <v>186.7978542767568</v>
      </c>
      <c r="AB296" s="28">
        <v>657.3375886546345</v>
      </c>
      <c r="AC296" s="29">
        <v>16925.350715315406</v>
      </c>
    </row>
    <row r="297" spans="1:29" ht="12.75" customHeight="1">
      <c r="A297" s="114"/>
      <c r="B297" s="112"/>
      <c r="C297" s="123" t="s">
        <v>80</v>
      </c>
      <c r="D297" s="35" t="s">
        <v>58</v>
      </c>
      <c r="E297" s="36">
        <v>55.612583616004386</v>
      </c>
      <c r="F297" s="36">
        <v>49.31186357239898</v>
      </c>
      <c r="G297" s="36">
        <v>195.13095433194178</v>
      </c>
      <c r="H297" s="36">
        <v>402.79934677768114</v>
      </c>
      <c r="I297" s="36">
        <v>544.0808364233285</v>
      </c>
      <c r="J297" s="36">
        <v>68.05273870586886</v>
      </c>
      <c r="K297" s="36">
        <v>62.874540418320755</v>
      </c>
      <c r="L297" s="36">
        <v>61.61599375340975</v>
      </c>
      <c r="M297" s="36">
        <v>70.5966322187999</v>
      </c>
      <c r="N297" s="36">
        <v>73.91623902362835</v>
      </c>
      <c r="O297" s="36">
        <v>108.54284125838599</v>
      </c>
      <c r="P297" s="36">
        <v>112.60973556347282</v>
      </c>
      <c r="Q297" s="36">
        <v>91.39228435824651</v>
      </c>
      <c r="R297" s="36">
        <v>88.80687141054912</v>
      </c>
      <c r="S297" s="36">
        <v>97.23519439874485</v>
      </c>
      <c r="T297" s="36">
        <v>92.21487066572773</v>
      </c>
      <c r="U297" s="36">
        <v>89.11240899773885</v>
      </c>
      <c r="V297" s="36">
        <v>84.72934591782744</v>
      </c>
      <c r="W297" s="36">
        <v>83.46950439947433</v>
      </c>
      <c r="X297" s="36">
        <v>77.93577920005362</v>
      </c>
      <c r="Y297" s="36">
        <v>73.26416685802504</v>
      </c>
      <c r="Z297" s="36">
        <v>66.05706058411556</v>
      </c>
      <c r="AA297" s="36">
        <v>37.51841661667063</v>
      </c>
      <c r="AB297" s="36">
        <v>75.48413379036306</v>
      </c>
      <c r="AC297" s="37">
        <v>2762.3643428607775</v>
      </c>
    </row>
    <row r="298" spans="1:29" ht="12.75" customHeight="1">
      <c r="A298" s="114"/>
      <c r="B298" s="112"/>
      <c r="C298" s="123"/>
      <c r="D298" s="38" t="s">
        <v>79</v>
      </c>
      <c r="E298" s="39">
        <v>12.248060543959474</v>
      </c>
      <c r="F298" s="39">
        <v>45.34766968875453</v>
      </c>
      <c r="G298" s="39">
        <v>704.292330789979</v>
      </c>
      <c r="H298" s="39">
        <v>2336.870886557318</v>
      </c>
      <c r="I298" s="39">
        <v>2753.197995198669</v>
      </c>
      <c r="J298" s="39">
        <v>307.6165843700221</v>
      </c>
      <c r="K298" s="39">
        <v>262.2854395353592</v>
      </c>
      <c r="L298" s="39">
        <v>282.707863352089</v>
      </c>
      <c r="M298" s="39">
        <v>316.45475058776503</v>
      </c>
      <c r="N298" s="39">
        <v>375.80210230360336</v>
      </c>
      <c r="O298" s="39">
        <v>490.1916228764887</v>
      </c>
      <c r="P298" s="39">
        <v>545.0651196182348</v>
      </c>
      <c r="Q298" s="39">
        <v>475.1291022724063</v>
      </c>
      <c r="R298" s="39">
        <v>396.9918795967094</v>
      </c>
      <c r="S298" s="39">
        <v>386.8448007296582</v>
      </c>
      <c r="T298" s="39">
        <v>419.2829468918522</v>
      </c>
      <c r="U298" s="39">
        <v>425.12058447128936</v>
      </c>
      <c r="V298" s="39">
        <v>431.39012288305435</v>
      </c>
      <c r="W298" s="39">
        <v>372.9097737772808</v>
      </c>
      <c r="X298" s="39">
        <v>372.24397399320213</v>
      </c>
      <c r="Y298" s="39">
        <v>382.5767381150933</v>
      </c>
      <c r="Z298" s="39">
        <v>361.4842622019902</v>
      </c>
      <c r="AA298" s="39">
        <v>160.82312201741297</v>
      </c>
      <c r="AB298" s="39">
        <v>1048.1688227349111</v>
      </c>
      <c r="AC298" s="40">
        <v>13665.046555107101</v>
      </c>
    </row>
    <row r="299" spans="1:29" ht="12.75" customHeight="1">
      <c r="A299" s="114"/>
      <c r="B299" s="112"/>
      <c r="C299" s="123"/>
      <c r="D299" s="22" t="s">
        <v>30</v>
      </c>
      <c r="E299" s="26">
        <v>1.440753179155</v>
      </c>
      <c r="F299" s="26">
        <v>1.3654898887789997</v>
      </c>
      <c r="G299" s="26">
        <v>4.733302566051999</v>
      </c>
      <c r="H299" s="26">
        <v>9.925660377096</v>
      </c>
      <c r="I299" s="26">
        <v>13.675961638975997</v>
      </c>
      <c r="J299" s="26">
        <v>1.1033617518853076</v>
      </c>
      <c r="K299" s="26">
        <v>0.9517765446071577</v>
      </c>
      <c r="L299" s="26">
        <v>0.9870178014565617</v>
      </c>
      <c r="M299" s="26">
        <v>1.1140983801484026</v>
      </c>
      <c r="N299" s="26">
        <v>1.2333308185055691</v>
      </c>
      <c r="O299" s="26">
        <v>1.0598877801529973</v>
      </c>
      <c r="P299" s="26">
        <v>1.1757100437106331</v>
      </c>
      <c r="Q299" s="26">
        <v>0.989437336323099</v>
      </c>
      <c r="R299" s="26">
        <v>0.8638427568304277</v>
      </c>
      <c r="S299" s="26">
        <v>0.8744811085158429</v>
      </c>
      <c r="T299" s="26">
        <v>0.9751896570894585</v>
      </c>
      <c r="U299" s="26">
        <v>0.9695545482508529</v>
      </c>
      <c r="V299" s="26">
        <v>1.0041078186036891</v>
      </c>
      <c r="W299" s="26">
        <v>0.294472728792</v>
      </c>
      <c r="X299" s="26">
        <v>0.242760473732</v>
      </c>
      <c r="Y299" s="26">
        <v>0.32656241246</v>
      </c>
      <c r="Z299" s="26">
        <v>0.043164761079000004</v>
      </c>
      <c r="AA299" s="26">
        <v>0.589442663101</v>
      </c>
      <c r="AB299" s="26">
        <v>3.5795618239020013</v>
      </c>
      <c r="AC299" s="27">
        <v>49.518928859203996</v>
      </c>
    </row>
    <row r="300" spans="1:29" ht="12.75" customHeight="1">
      <c r="A300" s="114"/>
      <c r="B300" s="112"/>
      <c r="C300" s="123"/>
      <c r="D300" s="18" t="s">
        <v>31</v>
      </c>
      <c r="E300" s="28">
        <v>69.30139733911885</v>
      </c>
      <c r="F300" s="28">
        <v>96.02502314993251</v>
      </c>
      <c r="G300" s="28">
        <v>904.1565876879728</v>
      </c>
      <c r="H300" s="28">
        <v>2749.595893712095</v>
      </c>
      <c r="I300" s="28">
        <v>3310.9547932609735</v>
      </c>
      <c r="J300" s="28">
        <v>376.7726848277763</v>
      </c>
      <c r="K300" s="28">
        <v>326.1117564982871</v>
      </c>
      <c r="L300" s="28">
        <v>345.31087490695535</v>
      </c>
      <c r="M300" s="28">
        <v>388.16548118671335</v>
      </c>
      <c r="N300" s="28">
        <v>450.95167214573723</v>
      </c>
      <c r="O300" s="28">
        <v>599.7943519150276</v>
      </c>
      <c r="P300" s="28">
        <v>658.8505652254183</v>
      </c>
      <c r="Q300" s="28">
        <v>567.510823966976</v>
      </c>
      <c r="R300" s="28">
        <v>486.66259376408897</v>
      </c>
      <c r="S300" s="28">
        <v>484.9544762369188</v>
      </c>
      <c r="T300" s="28">
        <v>512.4730072146695</v>
      </c>
      <c r="U300" s="28">
        <v>515.202548017279</v>
      </c>
      <c r="V300" s="28">
        <v>517.1235766194854</v>
      </c>
      <c r="W300" s="28">
        <v>456.6737509055471</v>
      </c>
      <c r="X300" s="28">
        <v>450.4225136669878</v>
      </c>
      <c r="Y300" s="28">
        <v>456.16746738557833</v>
      </c>
      <c r="Z300" s="28">
        <v>427.5844875471848</v>
      </c>
      <c r="AA300" s="28">
        <v>198.9309812971846</v>
      </c>
      <c r="AB300" s="28">
        <v>1127.2325183491762</v>
      </c>
      <c r="AC300" s="29">
        <v>16476.929826827087</v>
      </c>
    </row>
    <row r="301" spans="1:29" ht="12.75" customHeight="1">
      <c r="A301" s="114"/>
      <c r="B301" s="113"/>
      <c r="C301" s="123" t="s">
        <v>28</v>
      </c>
      <c r="D301" s="123"/>
      <c r="E301" s="28">
        <v>1225.57485165505</v>
      </c>
      <c r="F301" s="28">
        <v>698.5243367593048</v>
      </c>
      <c r="G301" s="28">
        <v>2705.4966664594203</v>
      </c>
      <c r="H301" s="28">
        <v>6053.56787434967</v>
      </c>
      <c r="I301" s="28">
        <v>6499.029933363311</v>
      </c>
      <c r="J301" s="28">
        <v>579.2589494921858</v>
      </c>
      <c r="K301" s="28">
        <v>554.259575706782</v>
      </c>
      <c r="L301" s="28">
        <v>633.3508627428848</v>
      </c>
      <c r="M301" s="28">
        <v>753.7465432813992</v>
      </c>
      <c r="N301" s="28">
        <v>825.0380713070881</v>
      </c>
      <c r="O301" s="28">
        <v>1016.3013140830643</v>
      </c>
      <c r="P301" s="28">
        <v>1098.0512459428874</v>
      </c>
      <c r="Q301" s="28">
        <v>942.1911253214165</v>
      </c>
      <c r="R301" s="28">
        <v>857.120831599326</v>
      </c>
      <c r="S301" s="28">
        <v>845.7662769818481</v>
      </c>
      <c r="T301" s="28">
        <v>917.6665424235474</v>
      </c>
      <c r="U301" s="28">
        <v>902.7919279689629</v>
      </c>
      <c r="V301" s="28">
        <v>927.8260233313125</v>
      </c>
      <c r="W301" s="28">
        <v>853.5608413281943</v>
      </c>
      <c r="X301" s="28">
        <v>827.3262810064009</v>
      </c>
      <c r="Y301" s="28">
        <v>805.4366250456895</v>
      </c>
      <c r="Z301" s="28">
        <v>710.0948994149918</v>
      </c>
      <c r="AA301" s="28">
        <v>385.72883557394135</v>
      </c>
      <c r="AB301" s="28">
        <v>1784.5701070038106</v>
      </c>
      <c r="AC301" s="29">
        <v>33402.28054214248</v>
      </c>
    </row>
    <row r="302" spans="1:29" ht="12.75" customHeight="1">
      <c r="A302" s="114"/>
      <c r="B302" s="111" t="s">
        <v>115</v>
      </c>
      <c r="C302" s="123" t="s">
        <v>29</v>
      </c>
      <c r="D302" s="35" t="s">
        <v>58</v>
      </c>
      <c r="E302" s="36">
        <v>1169.3458303025056</v>
      </c>
      <c r="F302" s="36">
        <v>506.8721909182806</v>
      </c>
      <c r="G302" s="36">
        <v>1336.766817497145</v>
      </c>
      <c r="H302" s="36">
        <v>2703.749858034689</v>
      </c>
      <c r="I302" s="36">
        <v>2784.8409604302396</v>
      </c>
      <c r="J302" s="36">
        <v>241.65230945586353</v>
      </c>
      <c r="K302" s="36">
        <v>230.2445961040368</v>
      </c>
      <c r="L302" s="36">
        <v>256.7822147560069</v>
      </c>
      <c r="M302" s="36">
        <v>307.1237922975567</v>
      </c>
      <c r="N302" s="36">
        <v>355.3043272199588</v>
      </c>
      <c r="O302" s="36">
        <v>499.16229220749733</v>
      </c>
      <c r="P302" s="36">
        <v>402.296659284374</v>
      </c>
      <c r="Q302" s="36">
        <v>316.2862250079887</v>
      </c>
      <c r="R302" s="36">
        <v>301.5508911818537</v>
      </c>
      <c r="S302" s="36">
        <v>304.767125185111</v>
      </c>
      <c r="T302" s="36">
        <v>324.3722813655106</v>
      </c>
      <c r="U302" s="36">
        <v>306.64125753513</v>
      </c>
      <c r="V302" s="36">
        <v>313.8001583725024</v>
      </c>
      <c r="W302" s="36">
        <v>295.7274362015574</v>
      </c>
      <c r="X302" s="36">
        <v>286.578385164065</v>
      </c>
      <c r="Y302" s="36">
        <v>257.67166469371773</v>
      </c>
      <c r="Z302" s="36">
        <v>220.2533649420253</v>
      </c>
      <c r="AA302" s="36">
        <v>112.20008198254297</v>
      </c>
      <c r="AB302" s="36">
        <v>223.84231686304418</v>
      </c>
      <c r="AC302" s="37">
        <v>14057.833037003207</v>
      </c>
    </row>
    <row r="303" spans="1:29" ht="12.75" customHeight="1">
      <c r="A303" s="114"/>
      <c r="B303" s="112"/>
      <c r="C303" s="123"/>
      <c r="D303" s="38" t="s">
        <v>79</v>
      </c>
      <c r="E303" s="39">
        <v>5.2215170532890935</v>
      </c>
      <c r="F303" s="39">
        <v>7.436008884869487</v>
      </c>
      <c r="G303" s="39">
        <v>23.009434842879912</v>
      </c>
      <c r="H303" s="39">
        <v>39.54365512736202</v>
      </c>
      <c r="I303" s="39">
        <v>51.31190978820729</v>
      </c>
      <c r="J303" s="39">
        <v>6.42319309480236</v>
      </c>
      <c r="K303" s="39">
        <v>6.603238785214495</v>
      </c>
      <c r="L303" s="39">
        <v>7.351284343462347</v>
      </c>
      <c r="M303" s="39">
        <v>7.725853129721102</v>
      </c>
      <c r="N303" s="39">
        <v>8.399578758152154</v>
      </c>
      <c r="O303" s="39">
        <v>16.956220856521842</v>
      </c>
      <c r="P303" s="39">
        <v>12.206229475383847</v>
      </c>
      <c r="Q303" s="39">
        <v>9.907336963851826</v>
      </c>
      <c r="R303" s="39">
        <v>6.280759561668808</v>
      </c>
      <c r="S303" s="39">
        <v>4.253307760919476</v>
      </c>
      <c r="T303" s="39">
        <v>10.769941777007203</v>
      </c>
      <c r="U303" s="39">
        <v>8.237578378154035</v>
      </c>
      <c r="V303" s="39">
        <v>8.357554052896887</v>
      </c>
      <c r="W303" s="39">
        <v>8.018737533722625</v>
      </c>
      <c r="X303" s="39">
        <v>6.994966672759461</v>
      </c>
      <c r="Y303" s="39">
        <v>9.226685080752596</v>
      </c>
      <c r="Z303" s="39">
        <v>7.196496426489217</v>
      </c>
      <c r="AA303" s="39">
        <v>4.471042371672855</v>
      </c>
      <c r="AB303" s="39">
        <v>39.65677140919973</v>
      </c>
      <c r="AC303" s="40">
        <v>315.55930212896067</v>
      </c>
    </row>
    <row r="304" spans="1:29" ht="12.75" customHeight="1">
      <c r="A304" s="114"/>
      <c r="B304" s="112"/>
      <c r="C304" s="123"/>
      <c r="D304" s="22" t="s">
        <v>30</v>
      </c>
      <c r="E304" s="26">
        <v>3.3026151252569993</v>
      </c>
      <c r="F304" s="26">
        <v>0.706012788228</v>
      </c>
      <c r="G304" s="26">
        <v>2.40283235441</v>
      </c>
      <c r="H304" s="26">
        <v>2.478007105571</v>
      </c>
      <c r="I304" s="26">
        <v>4.475952335262</v>
      </c>
      <c r="J304" s="26">
        <v>0.3511767493008769</v>
      </c>
      <c r="K304" s="26">
        <v>0.3339682811311408</v>
      </c>
      <c r="L304" s="26">
        <v>0.3758256775604998</v>
      </c>
      <c r="M304" s="26">
        <v>0.45217387494198563</v>
      </c>
      <c r="N304" s="26">
        <v>0.5334496907984967</v>
      </c>
      <c r="O304" s="26">
        <v>0.8190153059419422</v>
      </c>
      <c r="P304" s="26">
        <v>0.6448212174520963</v>
      </c>
      <c r="Q304" s="26">
        <v>0.5047844391292337</v>
      </c>
      <c r="R304" s="26">
        <v>0.46863541280037735</v>
      </c>
      <c r="S304" s="26">
        <v>0.46960252976935063</v>
      </c>
      <c r="T304" s="26">
        <v>0.21747275464278523</v>
      </c>
      <c r="U304" s="26">
        <v>0.2050316516421422</v>
      </c>
      <c r="V304" s="26">
        <v>0.20993030273907262</v>
      </c>
      <c r="W304" s="26">
        <v>0</v>
      </c>
      <c r="X304" s="26">
        <v>0</v>
      </c>
      <c r="Y304" s="26">
        <v>0</v>
      </c>
      <c r="Z304" s="26">
        <v>0.568481216033</v>
      </c>
      <c r="AA304" s="26">
        <v>0</v>
      </c>
      <c r="AB304" s="26">
        <v>0.6416390002489999</v>
      </c>
      <c r="AC304" s="27">
        <v>20.16142781286</v>
      </c>
    </row>
    <row r="305" spans="1:29" ht="12.75" customHeight="1">
      <c r="A305" s="114"/>
      <c r="B305" s="112"/>
      <c r="C305" s="123"/>
      <c r="D305" s="18" t="s">
        <v>31</v>
      </c>
      <c r="E305" s="28">
        <v>1177.869962481052</v>
      </c>
      <c r="F305" s="28">
        <v>515.014212591378</v>
      </c>
      <c r="G305" s="28">
        <v>1362.1790846944348</v>
      </c>
      <c r="H305" s="28">
        <v>2745.7715202676227</v>
      </c>
      <c r="I305" s="28">
        <v>2840.6288225537087</v>
      </c>
      <c r="J305" s="28">
        <v>248.42667929996676</v>
      </c>
      <c r="K305" s="28">
        <v>237.1818031703824</v>
      </c>
      <c r="L305" s="28">
        <v>264.50932477702975</v>
      </c>
      <c r="M305" s="28">
        <v>315.30181930221977</v>
      </c>
      <c r="N305" s="28">
        <v>364.2373556689094</v>
      </c>
      <c r="O305" s="28">
        <v>516.9375283699611</v>
      </c>
      <c r="P305" s="28">
        <v>415.14770997720996</v>
      </c>
      <c r="Q305" s="28">
        <v>326.6983464109698</v>
      </c>
      <c r="R305" s="28">
        <v>308.30028615632284</v>
      </c>
      <c r="S305" s="28">
        <v>309.49003547579986</v>
      </c>
      <c r="T305" s="28">
        <v>335.3596958971606</v>
      </c>
      <c r="U305" s="28">
        <v>315.08386756492615</v>
      </c>
      <c r="V305" s="28">
        <v>322.3676427281383</v>
      </c>
      <c r="W305" s="28">
        <v>303.7461737352801</v>
      </c>
      <c r="X305" s="28">
        <v>293.5733518368245</v>
      </c>
      <c r="Y305" s="28">
        <v>266.8983497744703</v>
      </c>
      <c r="Z305" s="28">
        <v>228.0183425845475</v>
      </c>
      <c r="AA305" s="28">
        <v>116.67112435421583</v>
      </c>
      <c r="AB305" s="28">
        <v>264.1407272724929</v>
      </c>
      <c r="AC305" s="29">
        <v>14393.553766945026</v>
      </c>
    </row>
    <row r="306" spans="1:29" ht="12.75" customHeight="1">
      <c r="A306" s="114"/>
      <c r="B306" s="112"/>
      <c r="C306" s="123" t="s">
        <v>80</v>
      </c>
      <c r="D306" s="35" t="s">
        <v>58</v>
      </c>
      <c r="E306" s="36">
        <v>29.275052212776885</v>
      </c>
      <c r="F306" s="36">
        <v>22.68751253634186</v>
      </c>
      <c r="G306" s="36">
        <v>97.59900453636456</v>
      </c>
      <c r="H306" s="36">
        <v>295.6721587653463</v>
      </c>
      <c r="I306" s="36">
        <v>320.9193686470692</v>
      </c>
      <c r="J306" s="36">
        <v>37.62969434847278</v>
      </c>
      <c r="K306" s="36">
        <v>36.56629820885903</v>
      </c>
      <c r="L306" s="36">
        <v>36.724656728598525</v>
      </c>
      <c r="M306" s="36">
        <v>39.04471467496626</v>
      </c>
      <c r="N306" s="36">
        <v>61.54066539075137</v>
      </c>
      <c r="O306" s="36">
        <v>114.37761691196039</v>
      </c>
      <c r="P306" s="36">
        <v>74.53212507386785</v>
      </c>
      <c r="Q306" s="36">
        <v>56.048795093858416</v>
      </c>
      <c r="R306" s="36">
        <v>51.39804392867679</v>
      </c>
      <c r="S306" s="36">
        <v>47.94089178351497</v>
      </c>
      <c r="T306" s="36">
        <v>58.6522573934603</v>
      </c>
      <c r="U306" s="36">
        <v>50.49344551713726</v>
      </c>
      <c r="V306" s="36">
        <v>56.799569747379294</v>
      </c>
      <c r="W306" s="36">
        <v>69.3509997533483</v>
      </c>
      <c r="X306" s="36">
        <v>58.26930070304914</v>
      </c>
      <c r="Y306" s="36">
        <v>53.54906986203118</v>
      </c>
      <c r="Z306" s="36">
        <v>33.00656333859953</v>
      </c>
      <c r="AA306" s="36">
        <v>20.159524958598524</v>
      </c>
      <c r="AB306" s="36">
        <v>22.171493203679002</v>
      </c>
      <c r="AC306" s="37">
        <v>1744.4088233187078</v>
      </c>
    </row>
    <row r="307" spans="1:29" ht="12.75" customHeight="1">
      <c r="A307" s="114"/>
      <c r="B307" s="112"/>
      <c r="C307" s="123"/>
      <c r="D307" s="38" t="s">
        <v>79</v>
      </c>
      <c r="E307" s="39">
        <v>7.2842566003630065</v>
      </c>
      <c r="F307" s="39">
        <v>28.616094437256795</v>
      </c>
      <c r="G307" s="39">
        <v>258.2296638087465</v>
      </c>
      <c r="H307" s="39">
        <v>1095.6732986502986</v>
      </c>
      <c r="I307" s="39">
        <v>1290.8747398225316</v>
      </c>
      <c r="J307" s="39">
        <v>182.247039861726</v>
      </c>
      <c r="K307" s="39">
        <v>154.80467966608146</v>
      </c>
      <c r="L307" s="39">
        <v>159.95744014169</v>
      </c>
      <c r="M307" s="39">
        <v>177.5532145682997</v>
      </c>
      <c r="N307" s="39">
        <v>224.2251735261526</v>
      </c>
      <c r="O307" s="39">
        <v>389.9166660105995</v>
      </c>
      <c r="P307" s="39">
        <v>436.4294358619499</v>
      </c>
      <c r="Q307" s="39">
        <v>346.0934947867724</v>
      </c>
      <c r="R307" s="39">
        <v>236.39087334850646</v>
      </c>
      <c r="S307" s="39">
        <v>215.17379063957654</v>
      </c>
      <c r="T307" s="39">
        <v>220.9544920228346</v>
      </c>
      <c r="U307" s="39">
        <v>193.44943262620524</v>
      </c>
      <c r="V307" s="39">
        <v>177.9738665866091</v>
      </c>
      <c r="W307" s="39">
        <v>178.18223857400312</v>
      </c>
      <c r="X307" s="39">
        <v>169.49498212394914</v>
      </c>
      <c r="Y307" s="39">
        <v>200.54993467452178</v>
      </c>
      <c r="Z307" s="39">
        <v>143.55719835260274</v>
      </c>
      <c r="AA307" s="39">
        <v>56.37696842554879</v>
      </c>
      <c r="AB307" s="39">
        <v>390.80758789049077</v>
      </c>
      <c r="AC307" s="40">
        <v>6934.816563007316</v>
      </c>
    </row>
    <row r="308" spans="1:29" ht="12.75" customHeight="1">
      <c r="A308" s="114"/>
      <c r="B308" s="112"/>
      <c r="C308" s="123"/>
      <c r="D308" s="22" t="s">
        <v>30</v>
      </c>
      <c r="E308" s="26">
        <v>0.6558328709219999</v>
      </c>
      <c r="F308" s="26">
        <v>0.33429261926</v>
      </c>
      <c r="G308" s="26">
        <v>6.583310723888999</v>
      </c>
      <c r="H308" s="26">
        <v>6.884919986060999</v>
      </c>
      <c r="I308" s="26">
        <v>10.177976294471</v>
      </c>
      <c r="J308" s="26">
        <v>1.2710287293955476</v>
      </c>
      <c r="K308" s="26">
        <v>1.1453373243819236</v>
      </c>
      <c r="L308" s="26">
        <v>1.1336833837090292</v>
      </c>
      <c r="M308" s="26">
        <v>1.255727459882447</v>
      </c>
      <c r="N308" s="26">
        <v>1.6357378419920532</v>
      </c>
      <c r="O308" s="26">
        <v>1.2356914993395722</v>
      </c>
      <c r="P308" s="26">
        <v>1.2376158647251994</v>
      </c>
      <c r="Q308" s="26">
        <v>0.9860596194871553</v>
      </c>
      <c r="R308" s="26">
        <v>0.7716415124928793</v>
      </c>
      <c r="S308" s="26">
        <v>0.6978109116531945</v>
      </c>
      <c r="T308" s="26">
        <v>0.5301619707356844</v>
      </c>
      <c r="U308" s="26">
        <v>0.43946009997229046</v>
      </c>
      <c r="V308" s="26">
        <v>0.4347998004550251</v>
      </c>
      <c r="W308" s="26">
        <v>0.573285600342</v>
      </c>
      <c r="X308" s="26">
        <v>0.191464787151</v>
      </c>
      <c r="Y308" s="26">
        <v>0.794848275788</v>
      </c>
      <c r="Z308" s="26">
        <v>0</v>
      </c>
      <c r="AA308" s="26">
        <v>0</v>
      </c>
      <c r="AB308" s="26">
        <v>1.203884840585</v>
      </c>
      <c r="AC308" s="27">
        <v>40.174572016691</v>
      </c>
    </row>
    <row r="309" spans="1:29" ht="12.75" customHeight="1">
      <c r="A309" s="114"/>
      <c r="B309" s="112"/>
      <c r="C309" s="123"/>
      <c r="D309" s="18" t="s">
        <v>31</v>
      </c>
      <c r="E309" s="28">
        <v>37.21514168406189</v>
      </c>
      <c r="F309" s="28">
        <v>51.63789959285865</v>
      </c>
      <c r="G309" s="28">
        <v>362.4119790690001</v>
      </c>
      <c r="H309" s="28">
        <v>1398.230377401706</v>
      </c>
      <c r="I309" s="28">
        <v>1621.9720847640717</v>
      </c>
      <c r="J309" s="28">
        <v>221.14776293959437</v>
      </c>
      <c r="K309" s="28">
        <v>192.5163151993224</v>
      </c>
      <c r="L309" s="28">
        <v>197.81578025399756</v>
      </c>
      <c r="M309" s="28">
        <v>217.85365670314837</v>
      </c>
      <c r="N309" s="28">
        <v>287.401576758896</v>
      </c>
      <c r="O309" s="28">
        <v>505.5299744218995</v>
      </c>
      <c r="P309" s="28">
        <v>512.199176800543</v>
      </c>
      <c r="Q309" s="28">
        <v>403.128349500118</v>
      </c>
      <c r="R309" s="28">
        <v>288.5605587896761</v>
      </c>
      <c r="S309" s="28">
        <v>263.81249333474466</v>
      </c>
      <c r="T309" s="28">
        <v>280.1369113870305</v>
      </c>
      <c r="U309" s="28">
        <v>244.38233824331476</v>
      </c>
      <c r="V309" s="28">
        <v>235.20823613444338</v>
      </c>
      <c r="W309" s="28">
        <v>248.10652392769344</v>
      </c>
      <c r="X309" s="28">
        <v>227.9557476141493</v>
      </c>
      <c r="Y309" s="28">
        <v>254.89385281234095</v>
      </c>
      <c r="Z309" s="28">
        <v>176.56376169120227</v>
      </c>
      <c r="AA309" s="28">
        <v>76.5364933841473</v>
      </c>
      <c r="AB309" s="28">
        <v>414.18296593475475</v>
      </c>
      <c r="AC309" s="29">
        <v>8719.399958342714</v>
      </c>
    </row>
    <row r="310" spans="1:29" ht="12.75" customHeight="1">
      <c r="A310" s="114"/>
      <c r="B310" s="113"/>
      <c r="C310" s="123" t="s">
        <v>28</v>
      </c>
      <c r="D310" s="123"/>
      <c r="E310" s="28">
        <v>1215.0851041651138</v>
      </c>
      <c r="F310" s="28">
        <v>566.6521121842368</v>
      </c>
      <c r="G310" s="28">
        <v>1724.5910637634352</v>
      </c>
      <c r="H310" s="28">
        <v>4144.001897669329</v>
      </c>
      <c r="I310" s="28">
        <v>4462.600907317781</v>
      </c>
      <c r="J310" s="28">
        <v>469.5744422395611</v>
      </c>
      <c r="K310" s="28">
        <v>429.69811836970484</v>
      </c>
      <c r="L310" s="28">
        <v>462.32510503102725</v>
      </c>
      <c r="M310" s="28">
        <v>533.1554760053681</v>
      </c>
      <c r="N310" s="28">
        <v>651.6389324278055</v>
      </c>
      <c r="O310" s="28">
        <v>1022.4675027918607</v>
      </c>
      <c r="P310" s="28">
        <v>927.346886777753</v>
      </c>
      <c r="Q310" s="28">
        <v>729.8266959110879</v>
      </c>
      <c r="R310" s="28">
        <v>596.8608449459989</v>
      </c>
      <c r="S310" s="28">
        <v>573.3025288105445</v>
      </c>
      <c r="T310" s="28">
        <v>615.4966072841911</v>
      </c>
      <c r="U310" s="28">
        <v>559.4662058082409</v>
      </c>
      <c r="V310" s="28">
        <v>557.5758788625818</v>
      </c>
      <c r="W310" s="28">
        <v>551.8526976629735</v>
      </c>
      <c r="X310" s="28">
        <v>521.5290994509738</v>
      </c>
      <c r="Y310" s="28">
        <v>521.7922025868112</v>
      </c>
      <c r="Z310" s="28">
        <v>404.58210427574977</v>
      </c>
      <c r="AA310" s="28">
        <v>193.20761773836315</v>
      </c>
      <c r="AB310" s="28">
        <v>678.3236932072476</v>
      </c>
      <c r="AC310" s="29">
        <v>23112.95372528775</v>
      </c>
    </row>
    <row r="311" spans="1:29" ht="12.75" customHeight="1">
      <c r="A311" s="114"/>
      <c r="B311" s="111" t="s">
        <v>116</v>
      </c>
      <c r="C311" s="123" t="s">
        <v>29</v>
      </c>
      <c r="D311" s="35" t="s">
        <v>58</v>
      </c>
      <c r="E311" s="36">
        <v>448.3865557389837</v>
      </c>
      <c r="F311" s="36">
        <v>140.92019027790803</v>
      </c>
      <c r="G311" s="36">
        <v>419.23377102672305</v>
      </c>
      <c r="H311" s="36">
        <v>959.233934277782</v>
      </c>
      <c r="I311" s="36">
        <v>1072.2756981501807</v>
      </c>
      <c r="J311" s="36">
        <v>75.79365163763842</v>
      </c>
      <c r="K311" s="36">
        <v>72.3241765439707</v>
      </c>
      <c r="L311" s="36">
        <v>85.80246869583279</v>
      </c>
      <c r="M311" s="36">
        <v>92.73328590485923</v>
      </c>
      <c r="N311" s="36">
        <v>91.63544326857863</v>
      </c>
      <c r="O311" s="36">
        <v>106.63346465798915</v>
      </c>
      <c r="P311" s="36">
        <v>105.70762452488714</v>
      </c>
      <c r="Q311" s="36">
        <v>86.18930985398062</v>
      </c>
      <c r="R311" s="36">
        <v>89.68144106498664</v>
      </c>
      <c r="S311" s="36">
        <v>92.30342821610651</v>
      </c>
      <c r="T311" s="36">
        <v>88.2131701242249</v>
      </c>
      <c r="U311" s="36">
        <v>80.69901145217895</v>
      </c>
      <c r="V311" s="36">
        <v>87.25019885190287</v>
      </c>
      <c r="W311" s="36">
        <v>83.37632961233729</v>
      </c>
      <c r="X311" s="36">
        <v>79.2116621279269</v>
      </c>
      <c r="Y311" s="36">
        <v>99.99887362623839</v>
      </c>
      <c r="Z311" s="36">
        <v>73.93881839985174</v>
      </c>
      <c r="AA311" s="36">
        <v>37.617313519014964</v>
      </c>
      <c r="AB311" s="36">
        <v>135.1373123691069</v>
      </c>
      <c r="AC311" s="37">
        <v>4704.297133923189</v>
      </c>
    </row>
    <row r="312" spans="1:29" ht="12.75" customHeight="1">
      <c r="A312" s="114"/>
      <c r="B312" s="112"/>
      <c r="C312" s="123"/>
      <c r="D312" s="38" t="s">
        <v>79</v>
      </c>
      <c r="E312" s="39">
        <v>0.6181417704018863</v>
      </c>
      <c r="F312" s="39">
        <v>0.4781409553730074</v>
      </c>
      <c r="G312" s="39">
        <v>2.078755495176233</v>
      </c>
      <c r="H312" s="39">
        <v>5.960324852177378</v>
      </c>
      <c r="I312" s="39">
        <v>10.114249900786703</v>
      </c>
      <c r="J312" s="39">
        <v>1.3553835834587975</v>
      </c>
      <c r="K312" s="39">
        <v>1.2936863389251465</v>
      </c>
      <c r="L312" s="39">
        <v>1.6230483420236574</v>
      </c>
      <c r="M312" s="39">
        <v>1.5248794443046039</v>
      </c>
      <c r="N312" s="39">
        <v>1.4184512719388218</v>
      </c>
      <c r="O312" s="39">
        <v>2.2217926117975932</v>
      </c>
      <c r="P312" s="39">
        <v>2.2725683102966885</v>
      </c>
      <c r="Q312" s="39">
        <v>1.8502859783654275</v>
      </c>
      <c r="R312" s="39">
        <v>1.1698997088949037</v>
      </c>
      <c r="S312" s="39">
        <v>1.2343212584075893</v>
      </c>
      <c r="T312" s="39">
        <v>1.8929014481181234</v>
      </c>
      <c r="U312" s="39">
        <v>1.7213923502585937</v>
      </c>
      <c r="V312" s="39">
        <v>1.7525003826185674</v>
      </c>
      <c r="W312" s="39">
        <v>1.87563308566095</v>
      </c>
      <c r="X312" s="39">
        <v>1.3753244158301121</v>
      </c>
      <c r="Y312" s="39">
        <v>2.0250453047211203</v>
      </c>
      <c r="Z312" s="39">
        <v>1.2157039212722565</v>
      </c>
      <c r="AA312" s="39">
        <v>0.9321264714806945</v>
      </c>
      <c r="AB312" s="39">
        <v>10.730924018480751</v>
      </c>
      <c r="AC312" s="40">
        <v>58.73548122076959</v>
      </c>
    </row>
    <row r="313" spans="1:29" ht="12.75" customHeight="1">
      <c r="A313" s="114"/>
      <c r="B313" s="112"/>
      <c r="C313" s="123"/>
      <c r="D313" s="22" t="s">
        <v>30</v>
      </c>
      <c r="E313" s="26">
        <v>1.0858195393299999</v>
      </c>
      <c r="F313" s="26">
        <v>0.73003188336</v>
      </c>
      <c r="G313" s="26">
        <v>0.23077695878599996</v>
      </c>
      <c r="H313" s="26">
        <v>0.847264019916</v>
      </c>
      <c r="I313" s="26">
        <v>0.3666750848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0.006660691200082105</v>
      </c>
      <c r="P313" s="26">
        <v>0.006669259727825067</v>
      </c>
      <c r="Q313" s="26">
        <v>0.005446113896985085</v>
      </c>
      <c r="R313" s="26">
        <v>0.00555046402324686</v>
      </c>
      <c r="S313" s="26">
        <v>0.005767033331860887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1.148537603306</v>
      </c>
      <c r="AC313" s="27">
        <v>4.439198651678</v>
      </c>
    </row>
    <row r="314" spans="1:29" ht="12.75" customHeight="1">
      <c r="A314" s="114"/>
      <c r="B314" s="112"/>
      <c r="C314" s="123"/>
      <c r="D314" s="18" t="s">
        <v>31</v>
      </c>
      <c r="E314" s="28">
        <v>450.0905170487155</v>
      </c>
      <c r="F314" s="28">
        <v>142.12836311664105</v>
      </c>
      <c r="G314" s="28">
        <v>421.5433034806853</v>
      </c>
      <c r="H314" s="28">
        <v>966.0415231498754</v>
      </c>
      <c r="I314" s="28">
        <v>1082.7566231357675</v>
      </c>
      <c r="J314" s="28">
        <v>77.14903522109721</v>
      </c>
      <c r="K314" s="28">
        <v>73.61786288289585</v>
      </c>
      <c r="L314" s="28">
        <v>87.42551703785645</v>
      </c>
      <c r="M314" s="28">
        <v>94.25816534916383</v>
      </c>
      <c r="N314" s="28">
        <v>93.05389454051745</v>
      </c>
      <c r="O314" s="28">
        <v>108.86191796098682</v>
      </c>
      <c r="P314" s="28">
        <v>107.98686209491166</v>
      </c>
      <c r="Q314" s="28">
        <v>88.04504194624305</v>
      </c>
      <c r="R314" s="28">
        <v>90.85689123790479</v>
      </c>
      <c r="S314" s="28">
        <v>93.54351650784596</v>
      </c>
      <c r="T314" s="28">
        <v>90.10607157234303</v>
      </c>
      <c r="U314" s="28">
        <v>82.42040380243755</v>
      </c>
      <c r="V314" s="28">
        <v>89.00269923452143</v>
      </c>
      <c r="W314" s="28">
        <v>85.25196269799824</v>
      </c>
      <c r="X314" s="28">
        <v>80.58698654375702</v>
      </c>
      <c r="Y314" s="28">
        <v>102.02391893095951</v>
      </c>
      <c r="Z314" s="28">
        <v>75.154522321124</v>
      </c>
      <c r="AA314" s="28">
        <v>38.54943999049566</v>
      </c>
      <c r="AB314" s="28">
        <v>147.01677399089365</v>
      </c>
      <c r="AC314" s="29">
        <v>4767.471813795639</v>
      </c>
    </row>
    <row r="315" spans="1:29" ht="12.75" customHeight="1">
      <c r="A315" s="114"/>
      <c r="B315" s="112"/>
      <c r="C315" s="123" t="s">
        <v>80</v>
      </c>
      <c r="D315" s="35" t="s">
        <v>58</v>
      </c>
      <c r="E315" s="36">
        <v>7.77150630027344</v>
      </c>
      <c r="F315" s="36">
        <v>4.881535093103959</v>
      </c>
      <c r="G315" s="36">
        <v>30.045042383251154</v>
      </c>
      <c r="H315" s="36">
        <v>101.36667839874582</v>
      </c>
      <c r="I315" s="36">
        <v>115.56375463569502</v>
      </c>
      <c r="J315" s="36">
        <v>11.607538904887667</v>
      </c>
      <c r="K315" s="36">
        <v>10.090922756914203</v>
      </c>
      <c r="L315" s="36">
        <v>10.183422463122328</v>
      </c>
      <c r="M315" s="36">
        <v>12.049954939958793</v>
      </c>
      <c r="N315" s="36">
        <v>10.732550731064956</v>
      </c>
      <c r="O315" s="36">
        <v>13.677617964979172</v>
      </c>
      <c r="P315" s="36">
        <v>13.260299547928636</v>
      </c>
      <c r="Q315" s="36">
        <v>9.179420875456614</v>
      </c>
      <c r="R315" s="36">
        <v>12.351892837096816</v>
      </c>
      <c r="S315" s="36">
        <v>11.635401288801976</v>
      </c>
      <c r="T315" s="36">
        <v>11.390754207915585</v>
      </c>
      <c r="U315" s="36">
        <v>10.632509758256658</v>
      </c>
      <c r="V315" s="36">
        <v>10.070355452370592</v>
      </c>
      <c r="W315" s="36">
        <v>9.034523439953924</v>
      </c>
      <c r="X315" s="36">
        <v>6.885458734111839</v>
      </c>
      <c r="Y315" s="36">
        <v>12.620777001676904</v>
      </c>
      <c r="Z315" s="36">
        <v>7.3094354339872165</v>
      </c>
      <c r="AA315" s="36">
        <v>4.466904719735731</v>
      </c>
      <c r="AB315" s="36">
        <v>13.027173960050996</v>
      </c>
      <c r="AC315" s="37">
        <v>459.83543182934</v>
      </c>
    </row>
    <row r="316" spans="1:29" ht="12.75" customHeight="1">
      <c r="A316" s="114"/>
      <c r="B316" s="112"/>
      <c r="C316" s="123"/>
      <c r="D316" s="38" t="s">
        <v>79</v>
      </c>
      <c r="E316" s="39">
        <v>1.238740861880156</v>
      </c>
      <c r="F316" s="39">
        <v>1.1593369115493675</v>
      </c>
      <c r="G316" s="39">
        <v>44.99815896975503</v>
      </c>
      <c r="H316" s="39">
        <v>148.33307209156206</v>
      </c>
      <c r="I316" s="39">
        <v>181.94998096541588</v>
      </c>
      <c r="J316" s="39">
        <v>28.08165554115058</v>
      </c>
      <c r="K316" s="39">
        <v>29.659396117082377</v>
      </c>
      <c r="L316" s="39">
        <v>26.418157691520268</v>
      </c>
      <c r="M316" s="39">
        <v>30.300513547629887</v>
      </c>
      <c r="N316" s="39">
        <v>36.23361604681803</v>
      </c>
      <c r="O316" s="39">
        <v>44.29637191409421</v>
      </c>
      <c r="P316" s="39">
        <v>47.674699909960744</v>
      </c>
      <c r="Q316" s="39">
        <v>31.277653276062956</v>
      </c>
      <c r="R316" s="39">
        <v>29.76997674684427</v>
      </c>
      <c r="S316" s="39">
        <v>29.97677392871725</v>
      </c>
      <c r="T316" s="39">
        <v>37.75671155478245</v>
      </c>
      <c r="U316" s="39">
        <v>35.296443045327976</v>
      </c>
      <c r="V316" s="39">
        <v>41.16170810445423</v>
      </c>
      <c r="W316" s="39">
        <v>24.657364175835113</v>
      </c>
      <c r="X316" s="39">
        <v>17.013927353756884</v>
      </c>
      <c r="Y316" s="39">
        <v>31.34176220496235</v>
      </c>
      <c r="Z316" s="39">
        <v>19.978434257352834</v>
      </c>
      <c r="AA316" s="39">
        <v>14.655336659197651</v>
      </c>
      <c r="AB316" s="39">
        <v>83.7679453727554</v>
      </c>
      <c r="AC316" s="40">
        <v>1016.9977372484684</v>
      </c>
    </row>
    <row r="317" spans="1:29" ht="12.75" customHeight="1">
      <c r="A317" s="114"/>
      <c r="B317" s="112"/>
      <c r="C317" s="123"/>
      <c r="D317" s="22" t="s">
        <v>30</v>
      </c>
      <c r="E317" s="26">
        <v>0</v>
      </c>
      <c r="F317" s="26">
        <v>0</v>
      </c>
      <c r="G317" s="26">
        <v>1.06734632365</v>
      </c>
      <c r="H317" s="26">
        <v>1.2509598513589997</v>
      </c>
      <c r="I317" s="26">
        <v>1.4312454853399998</v>
      </c>
      <c r="J317" s="26">
        <v>0.04816660867318163</v>
      </c>
      <c r="K317" s="26">
        <v>0.04790101643981398</v>
      </c>
      <c r="L317" s="26">
        <v>0.043322104185696785</v>
      </c>
      <c r="M317" s="26">
        <v>0.04924174646402566</v>
      </c>
      <c r="N317" s="26">
        <v>0.05542540364628193</v>
      </c>
      <c r="O317" s="26">
        <v>0.07158619801386154</v>
      </c>
      <c r="P317" s="26">
        <v>0.07185568268542854</v>
      </c>
      <c r="Q317" s="26">
        <v>0.04161931349726062</v>
      </c>
      <c r="R317" s="26">
        <v>0.04937272146599661</v>
      </c>
      <c r="S317" s="26">
        <v>0.051440065877452694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0.6622556272</v>
      </c>
      <c r="Z317" s="26">
        <v>0</v>
      </c>
      <c r="AA317" s="26">
        <v>0</v>
      </c>
      <c r="AB317" s="26">
        <v>0.43994454638200003</v>
      </c>
      <c r="AC317" s="27">
        <v>5.381682694879999</v>
      </c>
    </row>
    <row r="318" spans="1:29" ht="12.75" customHeight="1">
      <c r="A318" s="114"/>
      <c r="B318" s="112"/>
      <c r="C318" s="123"/>
      <c r="D318" s="18" t="s">
        <v>31</v>
      </c>
      <c r="E318" s="28">
        <v>9.010247162153597</v>
      </c>
      <c r="F318" s="28">
        <v>6.040872004653327</v>
      </c>
      <c r="G318" s="28">
        <v>76.11054767665618</v>
      </c>
      <c r="H318" s="28">
        <v>250.95071034166688</v>
      </c>
      <c r="I318" s="28">
        <v>298.9449810864509</v>
      </c>
      <c r="J318" s="28">
        <v>39.73736105471143</v>
      </c>
      <c r="K318" s="28">
        <v>39.79821989043639</v>
      </c>
      <c r="L318" s="28">
        <v>36.644902258828296</v>
      </c>
      <c r="M318" s="28">
        <v>42.399710234052705</v>
      </c>
      <c r="N318" s="28">
        <v>47.021592181529265</v>
      </c>
      <c r="O318" s="28">
        <v>58.04557607708723</v>
      </c>
      <c r="P318" s="28">
        <v>61.0068551405748</v>
      </c>
      <c r="Q318" s="28">
        <v>40.49869346501683</v>
      </c>
      <c r="R318" s="28">
        <v>42.171242305407084</v>
      </c>
      <c r="S318" s="28">
        <v>41.66361528339668</v>
      </c>
      <c r="T318" s="28">
        <v>49.14746576269803</v>
      </c>
      <c r="U318" s="28">
        <v>45.92895280358463</v>
      </c>
      <c r="V318" s="28">
        <v>51.23206355682482</v>
      </c>
      <c r="W318" s="28">
        <v>33.691887615789035</v>
      </c>
      <c r="X318" s="28">
        <v>23.899386087868724</v>
      </c>
      <c r="Y318" s="28">
        <v>44.62479483383926</v>
      </c>
      <c r="Z318" s="28">
        <v>27.287869691340056</v>
      </c>
      <c r="AA318" s="28">
        <v>19.122241378933385</v>
      </c>
      <c r="AB318" s="28">
        <v>97.2350638791884</v>
      </c>
      <c r="AC318" s="29">
        <v>1482.214851772688</v>
      </c>
    </row>
    <row r="319" spans="1:29" ht="12.75" customHeight="1">
      <c r="A319" s="114"/>
      <c r="B319" s="113"/>
      <c r="C319" s="123" t="s">
        <v>28</v>
      </c>
      <c r="D319" s="123"/>
      <c r="E319" s="28">
        <v>459.1007642108691</v>
      </c>
      <c r="F319" s="28">
        <v>148.16923512129438</v>
      </c>
      <c r="G319" s="28">
        <v>497.65385115734153</v>
      </c>
      <c r="H319" s="28">
        <v>1216.9922334915423</v>
      </c>
      <c r="I319" s="28">
        <v>1381.7016042222183</v>
      </c>
      <c r="J319" s="28">
        <v>116.88639627580864</v>
      </c>
      <c r="K319" s="28">
        <v>113.41608277333225</v>
      </c>
      <c r="L319" s="28">
        <v>124.07041929668475</v>
      </c>
      <c r="M319" s="28">
        <v>136.65787558321654</v>
      </c>
      <c r="N319" s="28">
        <v>140.07548672204672</v>
      </c>
      <c r="O319" s="28">
        <v>166.90749403807405</v>
      </c>
      <c r="P319" s="28">
        <v>168.99371723548643</v>
      </c>
      <c r="Q319" s="28">
        <v>128.54373541125986</v>
      </c>
      <c r="R319" s="28">
        <v>133.02813354331187</v>
      </c>
      <c r="S319" s="28">
        <v>135.20713179124263</v>
      </c>
      <c r="T319" s="28">
        <v>139.25353733504107</v>
      </c>
      <c r="U319" s="28">
        <v>128.34935660602218</v>
      </c>
      <c r="V319" s="28">
        <v>140.23476279134624</v>
      </c>
      <c r="W319" s="28">
        <v>118.94385031378728</v>
      </c>
      <c r="X319" s="28">
        <v>104.48637263162574</v>
      </c>
      <c r="Y319" s="28">
        <v>146.64871376479877</v>
      </c>
      <c r="Z319" s="28">
        <v>102.44239201246405</v>
      </c>
      <c r="AA319" s="28">
        <v>57.67168136942904</v>
      </c>
      <c r="AB319" s="28">
        <v>244.25183787008208</v>
      </c>
      <c r="AC319" s="29">
        <v>6249.686665568325</v>
      </c>
    </row>
    <row r="320" spans="1:29" ht="12.75" customHeight="1">
      <c r="A320" s="114"/>
      <c r="B320" s="111" t="s">
        <v>117</v>
      </c>
      <c r="C320" s="123" t="s">
        <v>29</v>
      </c>
      <c r="D320" s="35" t="s">
        <v>58</v>
      </c>
      <c r="E320" s="36">
        <v>429.51732538644836</v>
      </c>
      <c r="F320" s="36">
        <v>179.63096398804242</v>
      </c>
      <c r="G320" s="36">
        <v>333.87530113162194</v>
      </c>
      <c r="H320" s="36">
        <v>645.7620640312649</v>
      </c>
      <c r="I320" s="36">
        <v>651.5891115726628</v>
      </c>
      <c r="J320" s="36">
        <v>60.8933078384891</v>
      </c>
      <c r="K320" s="36">
        <v>58.943202152665705</v>
      </c>
      <c r="L320" s="36">
        <v>65.71815688001965</v>
      </c>
      <c r="M320" s="36">
        <v>77.86138975393533</v>
      </c>
      <c r="N320" s="36">
        <v>74.42408515976297</v>
      </c>
      <c r="O320" s="36">
        <v>90.56893414550237</v>
      </c>
      <c r="P320" s="36">
        <v>87.65717467069285</v>
      </c>
      <c r="Q320" s="36">
        <v>71.31707533098584</v>
      </c>
      <c r="R320" s="36">
        <v>72.47972371336061</v>
      </c>
      <c r="S320" s="36">
        <v>66.24751714180016</v>
      </c>
      <c r="T320" s="36">
        <v>76.0702921097854</v>
      </c>
      <c r="U320" s="36">
        <v>67.08358916006063</v>
      </c>
      <c r="V320" s="36">
        <v>72.92085524546414</v>
      </c>
      <c r="W320" s="36">
        <v>62.85674618340826</v>
      </c>
      <c r="X320" s="36">
        <v>60.21408867260503</v>
      </c>
      <c r="Y320" s="36">
        <v>60.715272554464356</v>
      </c>
      <c r="Z320" s="36">
        <v>52.038102224736605</v>
      </c>
      <c r="AA320" s="36">
        <v>30.697444556273332</v>
      </c>
      <c r="AB320" s="36">
        <v>74.38383991950198</v>
      </c>
      <c r="AC320" s="37">
        <v>3523.4655635235554</v>
      </c>
    </row>
    <row r="321" spans="1:29" ht="12.75" customHeight="1">
      <c r="A321" s="114"/>
      <c r="B321" s="112"/>
      <c r="C321" s="123"/>
      <c r="D321" s="38" t="s">
        <v>79</v>
      </c>
      <c r="E321" s="39">
        <v>0.5999587404251892</v>
      </c>
      <c r="F321" s="39">
        <v>1.54947026938771</v>
      </c>
      <c r="G321" s="39">
        <v>2.038414442204048</v>
      </c>
      <c r="H321" s="39">
        <v>4.460010082231347</v>
      </c>
      <c r="I321" s="39">
        <v>6.662888294556245</v>
      </c>
      <c r="J321" s="39">
        <v>0.8241103169585143</v>
      </c>
      <c r="K321" s="39">
        <v>0.8405026735524871</v>
      </c>
      <c r="L321" s="39">
        <v>0.9058740428281395</v>
      </c>
      <c r="M321" s="39">
        <v>1.2358835447304277</v>
      </c>
      <c r="N321" s="39">
        <v>1.023827616558444</v>
      </c>
      <c r="O321" s="39">
        <v>1.3097801220364913</v>
      </c>
      <c r="P321" s="39">
        <v>1.3834144255404388</v>
      </c>
      <c r="Q321" s="39">
        <v>1.054262607421575</v>
      </c>
      <c r="R321" s="39">
        <v>1.1170118916104559</v>
      </c>
      <c r="S321" s="39">
        <v>0.6949456889212071</v>
      </c>
      <c r="T321" s="39">
        <v>1.2344166085412083</v>
      </c>
      <c r="U321" s="39">
        <v>1.5458079537466132</v>
      </c>
      <c r="V321" s="39">
        <v>0.9971284905457225</v>
      </c>
      <c r="W321" s="39">
        <v>2.2759979817420346</v>
      </c>
      <c r="X321" s="39">
        <v>1.3773602803693956</v>
      </c>
      <c r="Y321" s="39">
        <v>1.2060146960913236</v>
      </c>
      <c r="Z321" s="39">
        <v>0.8957524162078729</v>
      </c>
      <c r="AA321" s="39">
        <v>0.29527702644759163</v>
      </c>
      <c r="AB321" s="39">
        <v>6.124364361496624</v>
      </c>
      <c r="AC321" s="40">
        <v>41.65247457415111</v>
      </c>
    </row>
    <row r="322" spans="1:29" ht="12.75" customHeight="1">
      <c r="A322" s="114"/>
      <c r="B322" s="112"/>
      <c r="C322" s="123"/>
      <c r="D322" s="22" t="s">
        <v>30</v>
      </c>
      <c r="E322" s="26">
        <v>6.272761878068</v>
      </c>
      <c r="F322" s="26">
        <v>0.771601987635</v>
      </c>
      <c r="G322" s="26">
        <v>0.03427929675</v>
      </c>
      <c r="H322" s="26">
        <v>1.09621021053</v>
      </c>
      <c r="I322" s="26">
        <v>0.67040313543</v>
      </c>
      <c r="J322" s="26">
        <v>0.03645495516231179</v>
      </c>
      <c r="K322" s="26">
        <v>0.03510901626154028</v>
      </c>
      <c r="L322" s="26">
        <v>0.03943424775219425</v>
      </c>
      <c r="M322" s="26">
        <v>0.04773569674555131</v>
      </c>
      <c r="N322" s="26">
        <v>0.04534004393440236</v>
      </c>
      <c r="O322" s="26">
        <v>0.14932158007434632</v>
      </c>
      <c r="P322" s="26">
        <v>0.14524940731073188</v>
      </c>
      <c r="Q322" s="26">
        <v>0.11852912218339211</v>
      </c>
      <c r="R322" s="26">
        <v>0.11979347275015868</v>
      </c>
      <c r="S322" s="26">
        <v>0.10655335458337097</v>
      </c>
      <c r="T322" s="26">
        <v>0.33017879175885756</v>
      </c>
      <c r="U322" s="26">
        <v>0.2899815456638513</v>
      </c>
      <c r="V322" s="26">
        <v>0.3140667034852913</v>
      </c>
      <c r="W322" s="26">
        <v>0.3728187657</v>
      </c>
      <c r="X322" s="26">
        <v>0</v>
      </c>
      <c r="Y322" s="26">
        <v>0</v>
      </c>
      <c r="Z322" s="26">
        <v>0</v>
      </c>
      <c r="AA322" s="26">
        <v>0</v>
      </c>
      <c r="AB322" s="26">
        <v>5.27894202237</v>
      </c>
      <c r="AC322" s="27">
        <v>16.274765234149005</v>
      </c>
    </row>
    <row r="323" spans="1:29" ht="12.75" customHeight="1">
      <c r="A323" s="114"/>
      <c r="B323" s="112"/>
      <c r="C323" s="123"/>
      <c r="D323" s="18" t="s">
        <v>31</v>
      </c>
      <c r="E323" s="28">
        <v>436.3900460049416</v>
      </c>
      <c r="F323" s="28">
        <v>181.95203624506513</v>
      </c>
      <c r="G323" s="28">
        <v>335.947994870576</v>
      </c>
      <c r="H323" s="28">
        <v>651.3182843240263</v>
      </c>
      <c r="I323" s="28">
        <v>658.9224030026489</v>
      </c>
      <c r="J323" s="28">
        <v>61.75387311060993</v>
      </c>
      <c r="K323" s="28">
        <v>59.818813842479734</v>
      </c>
      <c r="L323" s="28">
        <v>66.66346517059999</v>
      </c>
      <c r="M323" s="28">
        <v>79.1450089954113</v>
      </c>
      <c r="N323" s="28">
        <v>75.49325282025582</v>
      </c>
      <c r="O323" s="28">
        <v>92.0280358476132</v>
      </c>
      <c r="P323" s="28">
        <v>89.18583850354403</v>
      </c>
      <c r="Q323" s="28">
        <v>72.48986706059081</v>
      </c>
      <c r="R323" s="28">
        <v>73.71652907772122</v>
      </c>
      <c r="S323" s="28">
        <v>67.04901618530472</v>
      </c>
      <c r="T323" s="28">
        <v>77.63488751008546</v>
      </c>
      <c r="U323" s="28">
        <v>68.91937865947109</v>
      </c>
      <c r="V323" s="28">
        <v>74.23205043949515</v>
      </c>
      <c r="W323" s="28">
        <v>65.5055629308503</v>
      </c>
      <c r="X323" s="28">
        <v>61.591448952974424</v>
      </c>
      <c r="Y323" s="28">
        <v>61.92128725055568</v>
      </c>
      <c r="Z323" s="28">
        <v>52.933854640944475</v>
      </c>
      <c r="AA323" s="28">
        <v>30.99272158272092</v>
      </c>
      <c r="AB323" s="28">
        <v>85.7871463033686</v>
      </c>
      <c r="AC323" s="29">
        <v>3581.3928033318557</v>
      </c>
    </row>
    <row r="324" spans="1:29" ht="12.75" customHeight="1">
      <c r="A324" s="114"/>
      <c r="B324" s="112"/>
      <c r="C324" s="123" t="s">
        <v>80</v>
      </c>
      <c r="D324" s="35" t="s">
        <v>58</v>
      </c>
      <c r="E324" s="36">
        <v>20.4296399272061</v>
      </c>
      <c r="F324" s="36">
        <v>18.088902397559306</v>
      </c>
      <c r="G324" s="36">
        <v>64.13599694476872</v>
      </c>
      <c r="H324" s="36">
        <v>142.35040137052255</v>
      </c>
      <c r="I324" s="36">
        <v>136.5836028661603</v>
      </c>
      <c r="J324" s="36">
        <v>13.164742045774329</v>
      </c>
      <c r="K324" s="36">
        <v>11.417106414902857</v>
      </c>
      <c r="L324" s="36">
        <v>11.437301477080046</v>
      </c>
      <c r="M324" s="36">
        <v>12.646731127364575</v>
      </c>
      <c r="N324" s="36">
        <v>12.593608211824977</v>
      </c>
      <c r="O324" s="36">
        <v>17.77290178768788</v>
      </c>
      <c r="P324" s="36">
        <v>18.041566250424502</v>
      </c>
      <c r="Q324" s="36">
        <v>14.29907358680065</v>
      </c>
      <c r="R324" s="36">
        <v>15.317723168111618</v>
      </c>
      <c r="S324" s="36">
        <v>13.521988807866219</v>
      </c>
      <c r="T324" s="36">
        <v>15.495192851106644</v>
      </c>
      <c r="U324" s="36">
        <v>14.445047466949045</v>
      </c>
      <c r="V324" s="36">
        <v>13.285723595429515</v>
      </c>
      <c r="W324" s="36">
        <v>10.79068990386848</v>
      </c>
      <c r="X324" s="36">
        <v>12.472507828191226</v>
      </c>
      <c r="Y324" s="36">
        <v>9.78297331935871</v>
      </c>
      <c r="Z324" s="36">
        <v>10.194974340804729</v>
      </c>
      <c r="AA324" s="36">
        <v>4.701888089785624</v>
      </c>
      <c r="AB324" s="36">
        <v>12.551001742744</v>
      </c>
      <c r="AC324" s="37">
        <v>625.5212855222925</v>
      </c>
    </row>
    <row r="325" spans="1:29" ht="12.75" customHeight="1">
      <c r="A325" s="114"/>
      <c r="B325" s="112"/>
      <c r="C325" s="123"/>
      <c r="D325" s="38" t="s">
        <v>79</v>
      </c>
      <c r="E325" s="39">
        <v>1.8069765063865317</v>
      </c>
      <c r="F325" s="39">
        <v>3.9326380910733407</v>
      </c>
      <c r="G325" s="39">
        <v>26.34977140645896</v>
      </c>
      <c r="H325" s="39">
        <v>79.58473875813019</v>
      </c>
      <c r="I325" s="39">
        <v>111.21175278356047</v>
      </c>
      <c r="J325" s="39">
        <v>31.105938675837237</v>
      </c>
      <c r="K325" s="39">
        <v>24.887100349497747</v>
      </c>
      <c r="L325" s="39">
        <v>19.31479753734087</v>
      </c>
      <c r="M325" s="39">
        <v>20.91609893533102</v>
      </c>
      <c r="N325" s="39">
        <v>18.41895559033019</v>
      </c>
      <c r="O325" s="39">
        <v>21.295482814063206</v>
      </c>
      <c r="P325" s="39">
        <v>17.206401202407957</v>
      </c>
      <c r="Q325" s="39">
        <v>17.394935936364565</v>
      </c>
      <c r="R325" s="39">
        <v>17.208732795843485</v>
      </c>
      <c r="S325" s="39">
        <v>13.904411356038722</v>
      </c>
      <c r="T325" s="39">
        <v>16.53231946341567</v>
      </c>
      <c r="U325" s="39">
        <v>17.671777787272017</v>
      </c>
      <c r="V325" s="39">
        <v>19.296209663366547</v>
      </c>
      <c r="W325" s="39">
        <v>13.549689161272987</v>
      </c>
      <c r="X325" s="39">
        <v>15.187295271361506</v>
      </c>
      <c r="Y325" s="39">
        <v>11.735966923807469</v>
      </c>
      <c r="Z325" s="39">
        <v>15.856271126106114</v>
      </c>
      <c r="AA325" s="39">
        <v>9.420599600914723</v>
      </c>
      <c r="AB325" s="39">
        <v>38.672619955082894</v>
      </c>
      <c r="AC325" s="40">
        <v>582.4614816912643</v>
      </c>
    </row>
    <row r="326" spans="1:29" ht="12.75" customHeight="1">
      <c r="A326" s="114"/>
      <c r="B326" s="112"/>
      <c r="C326" s="123"/>
      <c r="D326" s="22" t="s">
        <v>30</v>
      </c>
      <c r="E326" s="26">
        <v>0</v>
      </c>
      <c r="F326" s="26">
        <v>0</v>
      </c>
      <c r="G326" s="26">
        <v>1.636966039273</v>
      </c>
      <c r="H326" s="26">
        <v>2.253110910024</v>
      </c>
      <c r="I326" s="26">
        <v>5.099561264694</v>
      </c>
      <c r="J326" s="26">
        <v>0.34355178251360496</v>
      </c>
      <c r="K326" s="26">
        <v>0.28060848641072494</v>
      </c>
      <c r="L326" s="26">
        <v>0.23574360221547414</v>
      </c>
      <c r="M326" s="26">
        <v>0.24851460514395796</v>
      </c>
      <c r="N326" s="26">
        <v>0.213006719832238</v>
      </c>
      <c r="O326" s="26">
        <v>0.8890827520036535</v>
      </c>
      <c r="P326" s="26">
        <v>0.7807537461350221</v>
      </c>
      <c r="Q326" s="26">
        <v>0.6967476567968085</v>
      </c>
      <c r="R326" s="26">
        <v>0.7604721148409845</v>
      </c>
      <c r="S326" s="26">
        <v>0.5783095005915315</v>
      </c>
      <c r="T326" s="26">
        <v>0.04998720032225385</v>
      </c>
      <c r="U326" s="26">
        <v>0.051062710484960014</v>
      </c>
      <c r="V326" s="26">
        <v>0.04753315655278613</v>
      </c>
      <c r="W326" s="26">
        <v>0.0366212438</v>
      </c>
      <c r="X326" s="26">
        <v>0.16440475545000002</v>
      </c>
      <c r="Y326" s="26">
        <v>0</v>
      </c>
      <c r="Z326" s="26">
        <v>0</v>
      </c>
      <c r="AA326" s="26">
        <v>0</v>
      </c>
      <c r="AB326" s="26">
        <v>0.25184449748000004</v>
      </c>
      <c r="AC326" s="27">
        <v>14.617882744564998</v>
      </c>
    </row>
    <row r="327" spans="1:29" ht="12.75" customHeight="1">
      <c r="A327" s="114"/>
      <c r="B327" s="112"/>
      <c r="C327" s="123"/>
      <c r="D327" s="18" t="s">
        <v>31</v>
      </c>
      <c r="E327" s="28">
        <v>22.236616433592634</v>
      </c>
      <c r="F327" s="28">
        <v>22.021540488632645</v>
      </c>
      <c r="G327" s="28">
        <v>92.12273439050068</v>
      </c>
      <c r="H327" s="28">
        <v>224.18825103867673</v>
      </c>
      <c r="I327" s="28">
        <v>252.8949169144148</v>
      </c>
      <c r="J327" s="28">
        <v>44.61423250412517</v>
      </c>
      <c r="K327" s="28">
        <v>36.58481525081133</v>
      </c>
      <c r="L327" s="28">
        <v>30.987842616636392</v>
      </c>
      <c r="M327" s="28">
        <v>33.81134466783955</v>
      </c>
      <c r="N327" s="28">
        <v>31.225570521987404</v>
      </c>
      <c r="O327" s="28">
        <v>39.957467353754744</v>
      </c>
      <c r="P327" s="28">
        <v>36.028721198967474</v>
      </c>
      <c r="Q327" s="28">
        <v>32.39075717996202</v>
      </c>
      <c r="R327" s="28">
        <v>33.28692807879609</v>
      </c>
      <c r="S327" s="28">
        <v>28.00470966449647</v>
      </c>
      <c r="T327" s="28">
        <v>32.07749951484457</v>
      </c>
      <c r="U327" s="28">
        <v>32.167887964706026</v>
      </c>
      <c r="V327" s="28">
        <v>32.62946641534885</v>
      </c>
      <c r="W327" s="28">
        <v>24.377000308941465</v>
      </c>
      <c r="X327" s="28">
        <v>27.824207855002733</v>
      </c>
      <c r="Y327" s="28">
        <v>21.518940243166178</v>
      </c>
      <c r="Z327" s="28">
        <v>26.051245466910842</v>
      </c>
      <c r="AA327" s="28">
        <v>14.122487690700346</v>
      </c>
      <c r="AB327" s="28">
        <v>51.47546619530689</v>
      </c>
      <c r="AC327" s="29">
        <v>1222.6006499581224</v>
      </c>
    </row>
    <row r="328" spans="1:29" ht="12.75" customHeight="1">
      <c r="A328" s="115"/>
      <c r="B328" s="113"/>
      <c r="C328" s="123" t="s">
        <v>28</v>
      </c>
      <c r="D328" s="123"/>
      <c r="E328" s="28">
        <v>458.6266624385342</v>
      </c>
      <c r="F328" s="28">
        <v>203.9735767336978</v>
      </c>
      <c r="G328" s="28">
        <v>428.0707292610766</v>
      </c>
      <c r="H328" s="28">
        <v>875.506535362703</v>
      </c>
      <c r="I328" s="28">
        <v>911.8173199170637</v>
      </c>
      <c r="J328" s="28">
        <v>106.3681056147351</v>
      </c>
      <c r="K328" s="28">
        <v>96.40362909329106</v>
      </c>
      <c r="L328" s="28">
        <v>97.65130778723639</v>
      </c>
      <c r="M328" s="28">
        <v>112.95635366325085</v>
      </c>
      <c r="N328" s="28">
        <v>106.71882334224321</v>
      </c>
      <c r="O328" s="28">
        <v>131.98550320136795</v>
      </c>
      <c r="P328" s="28">
        <v>125.21455970251151</v>
      </c>
      <c r="Q328" s="28">
        <v>104.88062424055285</v>
      </c>
      <c r="R328" s="28">
        <v>107.00345715651731</v>
      </c>
      <c r="S328" s="28">
        <v>95.05372584980118</v>
      </c>
      <c r="T328" s="28">
        <v>109.71238702493002</v>
      </c>
      <c r="U328" s="28">
        <v>101.0872666241771</v>
      </c>
      <c r="V328" s="28">
        <v>106.86151685484401</v>
      </c>
      <c r="W328" s="28">
        <v>89.88256323979176</v>
      </c>
      <c r="X328" s="28">
        <v>89.41565680797716</v>
      </c>
      <c r="Y328" s="28">
        <v>83.44022749372185</v>
      </c>
      <c r="Z328" s="28">
        <v>78.98510010785533</v>
      </c>
      <c r="AA328" s="28">
        <v>45.11520927342127</v>
      </c>
      <c r="AB328" s="28">
        <v>137.2626124986755</v>
      </c>
      <c r="AC328" s="29">
        <v>4803.993453289978</v>
      </c>
    </row>
    <row r="329" spans="1:29" ht="12.75" customHeight="1">
      <c r="A329" s="116" t="s">
        <v>118</v>
      </c>
      <c r="B329" s="117"/>
      <c r="C329" s="123" t="s">
        <v>29</v>
      </c>
      <c r="D329" s="35" t="s">
        <v>58</v>
      </c>
      <c r="E329" s="36">
        <v>3242.9708093691647</v>
      </c>
      <c r="F329" s="36">
        <v>1263.4254361505252</v>
      </c>
      <c r="G329" s="36">
        <v>2707.5992764458406</v>
      </c>
      <c r="H329" s="36">
        <v>5560.7681920810655</v>
      </c>
      <c r="I329" s="36">
        <v>5027.870586320825</v>
      </c>
      <c r="J329" s="36">
        <v>423.3928093636648</v>
      </c>
      <c r="K329" s="36">
        <v>446.4104302497292</v>
      </c>
      <c r="L329" s="36">
        <v>475.7424278287389</v>
      </c>
      <c r="M329" s="36">
        <v>529.5450335620473</v>
      </c>
      <c r="N329" s="36">
        <v>481.88691495621356</v>
      </c>
      <c r="O329" s="36">
        <v>592.9319309900119</v>
      </c>
      <c r="P329" s="36">
        <v>580.3511516692256</v>
      </c>
      <c r="Q329" s="36">
        <v>439.391596166167</v>
      </c>
      <c r="R329" s="36">
        <v>470.1579453417498</v>
      </c>
      <c r="S329" s="36">
        <v>443.62905825479277</v>
      </c>
      <c r="T329" s="36">
        <v>486.804431720284</v>
      </c>
      <c r="U329" s="36">
        <v>443.7556348266396</v>
      </c>
      <c r="V329" s="36">
        <v>454.6396182522777</v>
      </c>
      <c r="W329" s="36">
        <v>416.7631752031374</v>
      </c>
      <c r="X329" s="36">
        <v>400.38466221758864</v>
      </c>
      <c r="Y329" s="36">
        <v>369.0611765573342</v>
      </c>
      <c r="Z329" s="36">
        <v>316.83834476735456</v>
      </c>
      <c r="AA329" s="36">
        <v>214.3573427974714</v>
      </c>
      <c r="AB329" s="36">
        <v>769.412083669233</v>
      </c>
      <c r="AC329" s="37">
        <v>26558.09006876108</v>
      </c>
    </row>
    <row r="330" spans="1:29" ht="12.75" customHeight="1">
      <c r="A330" s="118"/>
      <c r="B330" s="119"/>
      <c r="C330" s="123"/>
      <c r="D330" s="38" t="s">
        <v>79</v>
      </c>
      <c r="E330" s="39">
        <v>5.078174475824204</v>
      </c>
      <c r="F330" s="39">
        <v>6.781119102752992</v>
      </c>
      <c r="G330" s="39">
        <v>16.529898417267304</v>
      </c>
      <c r="H330" s="39">
        <v>41.16741174683561</v>
      </c>
      <c r="I330" s="39">
        <v>58.2349264625252</v>
      </c>
      <c r="J330" s="39">
        <v>8.693344168520108</v>
      </c>
      <c r="K330" s="39">
        <v>8.807200539886564</v>
      </c>
      <c r="L330" s="39">
        <v>8.889841704650626</v>
      </c>
      <c r="M330" s="39">
        <v>9.555928457688731</v>
      </c>
      <c r="N330" s="39">
        <v>8.91307597666578</v>
      </c>
      <c r="O330" s="39">
        <v>15.314663628057993</v>
      </c>
      <c r="P330" s="39">
        <v>13.108478253504783</v>
      </c>
      <c r="Q330" s="39">
        <v>13.79386594390838</v>
      </c>
      <c r="R330" s="39">
        <v>9.772110398474634</v>
      </c>
      <c r="S330" s="39">
        <v>8.318292456570157</v>
      </c>
      <c r="T330" s="39">
        <v>14.080313673509723</v>
      </c>
      <c r="U330" s="39">
        <v>12.03702135717533</v>
      </c>
      <c r="V330" s="39">
        <v>11.180010809539382</v>
      </c>
      <c r="W330" s="39">
        <v>15.066328039423599</v>
      </c>
      <c r="X330" s="39">
        <v>14.043242127112087</v>
      </c>
      <c r="Y330" s="39">
        <v>10.479012898418748</v>
      </c>
      <c r="Z330" s="39">
        <v>13.409757094497234</v>
      </c>
      <c r="AA330" s="39">
        <v>6.364396648549575</v>
      </c>
      <c r="AB330" s="39">
        <v>53.54087414478437</v>
      </c>
      <c r="AC330" s="40">
        <v>383.15928852614314</v>
      </c>
    </row>
    <row r="331" spans="1:29" ht="12.75" customHeight="1">
      <c r="A331" s="118"/>
      <c r="B331" s="119"/>
      <c r="C331" s="123"/>
      <c r="D331" s="22" t="s">
        <v>30</v>
      </c>
      <c r="E331" s="26">
        <v>10.758400683052</v>
      </c>
      <c r="F331" s="26">
        <v>3.944083427004</v>
      </c>
      <c r="G331" s="26">
        <v>4.868568017383</v>
      </c>
      <c r="H331" s="26">
        <v>8.770455974254999</v>
      </c>
      <c r="I331" s="26">
        <v>6.3410353036850005</v>
      </c>
      <c r="J331" s="26">
        <v>0.5405235941234007</v>
      </c>
      <c r="K331" s="26">
        <v>0.5864137690339525</v>
      </c>
      <c r="L331" s="26">
        <v>0.6246968258242644</v>
      </c>
      <c r="M331" s="26">
        <v>0.7124448166356968</v>
      </c>
      <c r="N331" s="26">
        <v>0.6524398089286854</v>
      </c>
      <c r="O331" s="26">
        <v>0.7169999287388636</v>
      </c>
      <c r="P331" s="26">
        <v>0.7004555143963174</v>
      </c>
      <c r="Q331" s="26">
        <v>0.5364322161659038</v>
      </c>
      <c r="R331" s="26">
        <v>0.5643371035038981</v>
      </c>
      <c r="S331" s="26">
        <v>0.5321120653050166</v>
      </c>
      <c r="T331" s="26">
        <v>0.65438667395243</v>
      </c>
      <c r="U331" s="26">
        <v>0.5934141615312655</v>
      </c>
      <c r="V331" s="26">
        <v>0.6061167244883044</v>
      </c>
      <c r="W331" s="26">
        <v>0.6627446133</v>
      </c>
      <c r="X331" s="26">
        <v>1.2780388360100001</v>
      </c>
      <c r="Y331" s="26">
        <v>0.145067668173</v>
      </c>
      <c r="Z331" s="26">
        <v>0.282122335825</v>
      </c>
      <c r="AA331" s="26">
        <v>0.21170067423199998</v>
      </c>
      <c r="AB331" s="26">
        <v>3.4987761992</v>
      </c>
      <c r="AC331" s="27">
        <v>48.781766934747</v>
      </c>
    </row>
    <row r="332" spans="1:29" ht="12.75" customHeight="1">
      <c r="A332" s="118"/>
      <c r="B332" s="119"/>
      <c r="C332" s="123"/>
      <c r="D332" s="18" t="s">
        <v>31</v>
      </c>
      <c r="E332" s="28">
        <v>3258.8073845280414</v>
      </c>
      <c r="F332" s="28">
        <v>1274.150638680282</v>
      </c>
      <c r="G332" s="28">
        <v>2728.9977428804905</v>
      </c>
      <c r="H332" s="28">
        <v>5610.706059802156</v>
      </c>
      <c r="I332" s="28">
        <v>5092.446548087036</v>
      </c>
      <c r="J332" s="28">
        <v>432.6266771263083</v>
      </c>
      <c r="K332" s="28">
        <v>455.8040445586497</v>
      </c>
      <c r="L332" s="28">
        <v>485.25696635921383</v>
      </c>
      <c r="M332" s="28">
        <v>539.8134068363717</v>
      </c>
      <c r="N332" s="28">
        <v>491.45243074180803</v>
      </c>
      <c r="O332" s="28">
        <v>608.9635945468086</v>
      </c>
      <c r="P332" s="28">
        <v>594.1600854371268</v>
      </c>
      <c r="Q332" s="28">
        <v>453.7218943262412</v>
      </c>
      <c r="R332" s="28">
        <v>480.4943928437283</v>
      </c>
      <c r="S332" s="28">
        <v>452.4794627766679</v>
      </c>
      <c r="T332" s="28">
        <v>501.53913206774615</v>
      </c>
      <c r="U332" s="28">
        <v>456.3860703453462</v>
      </c>
      <c r="V332" s="28">
        <v>466.42574578630536</v>
      </c>
      <c r="W332" s="28">
        <v>432.492247855861</v>
      </c>
      <c r="X332" s="28">
        <v>415.70594318071073</v>
      </c>
      <c r="Y332" s="28">
        <v>379.6852571239259</v>
      </c>
      <c r="Z332" s="28">
        <v>330.53022419767683</v>
      </c>
      <c r="AA332" s="28">
        <v>220.933440120253</v>
      </c>
      <c r="AB332" s="28">
        <v>826.4517340132173</v>
      </c>
      <c r="AC332" s="29">
        <v>26990.03112422197</v>
      </c>
    </row>
    <row r="333" spans="1:29" ht="12.75" customHeight="1">
      <c r="A333" s="118"/>
      <c r="B333" s="119"/>
      <c r="C333" s="123" t="s">
        <v>80</v>
      </c>
      <c r="D333" s="35" t="s">
        <v>58</v>
      </c>
      <c r="E333" s="36">
        <v>45.75288040662347</v>
      </c>
      <c r="F333" s="36">
        <v>41.290000491007234</v>
      </c>
      <c r="G333" s="36">
        <v>139.16058299036078</v>
      </c>
      <c r="H333" s="36">
        <v>417.663126367735</v>
      </c>
      <c r="I333" s="36">
        <v>468.80691350889253</v>
      </c>
      <c r="J333" s="36">
        <v>53.59890338915943</v>
      </c>
      <c r="K333" s="36">
        <v>54.757874422831065</v>
      </c>
      <c r="L333" s="36">
        <v>57.80885360623617</v>
      </c>
      <c r="M333" s="36">
        <v>65.84494482563306</v>
      </c>
      <c r="N333" s="36">
        <v>64.68880410327306</v>
      </c>
      <c r="O333" s="36">
        <v>97.84458905231291</v>
      </c>
      <c r="P333" s="36">
        <v>93.2540512675621</v>
      </c>
      <c r="Q333" s="36">
        <v>67.53466381087438</v>
      </c>
      <c r="R333" s="36">
        <v>74.32140369510019</v>
      </c>
      <c r="S333" s="36">
        <v>70.30054416873105</v>
      </c>
      <c r="T333" s="36">
        <v>76.96644217595612</v>
      </c>
      <c r="U333" s="36">
        <v>66.856482661082</v>
      </c>
      <c r="V333" s="36">
        <v>65.0837621036388</v>
      </c>
      <c r="W333" s="36">
        <v>63.86179347364862</v>
      </c>
      <c r="X333" s="36">
        <v>59.83269616138333</v>
      </c>
      <c r="Y333" s="36">
        <v>62.87779720312484</v>
      </c>
      <c r="Z333" s="36">
        <v>57.1149231187823</v>
      </c>
      <c r="AA333" s="36">
        <v>32.803288502164094</v>
      </c>
      <c r="AB333" s="36">
        <v>63.662023041403</v>
      </c>
      <c r="AC333" s="37">
        <v>2361.6873445475157</v>
      </c>
    </row>
    <row r="334" spans="1:29" ht="12.75" customHeight="1">
      <c r="A334" s="118"/>
      <c r="B334" s="119"/>
      <c r="C334" s="123"/>
      <c r="D334" s="38" t="s">
        <v>79</v>
      </c>
      <c r="E334" s="39">
        <v>9.152894904270973</v>
      </c>
      <c r="F334" s="39">
        <v>25.431059095244745</v>
      </c>
      <c r="G334" s="39">
        <v>192.503228706858</v>
      </c>
      <c r="H334" s="39">
        <v>834.7140440507126</v>
      </c>
      <c r="I334" s="39">
        <v>1160.2935014321174</v>
      </c>
      <c r="J334" s="39">
        <v>181.36042253105882</v>
      </c>
      <c r="K334" s="39">
        <v>153.08124703542063</v>
      </c>
      <c r="L334" s="39">
        <v>150.54027324839865</v>
      </c>
      <c r="M334" s="39">
        <v>191.08220027727697</v>
      </c>
      <c r="N334" s="39">
        <v>226.37841119565763</v>
      </c>
      <c r="O334" s="39">
        <v>289.3598216287922</v>
      </c>
      <c r="P334" s="39">
        <v>271.42662495572426</v>
      </c>
      <c r="Q334" s="39">
        <v>226.57677345846372</v>
      </c>
      <c r="R334" s="39">
        <v>201.2138996500973</v>
      </c>
      <c r="S334" s="39">
        <v>195.1303720314156</v>
      </c>
      <c r="T334" s="39">
        <v>216.684837430755</v>
      </c>
      <c r="U334" s="39">
        <v>229.34668647890103</v>
      </c>
      <c r="V334" s="39">
        <v>221.0455905145957</v>
      </c>
      <c r="W334" s="39">
        <v>202.85745136549434</v>
      </c>
      <c r="X334" s="39">
        <v>233.52728270709054</v>
      </c>
      <c r="Y334" s="39">
        <v>216.39107898236946</v>
      </c>
      <c r="Z334" s="39">
        <v>177.38592117475872</v>
      </c>
      <c r="AA334" s="39">
        <v>113.87846740025178</v>
      </c>
      <c r="AB334" s="39">
        <v>439.99072302792945</v>
      </c>
      <c r="AC334" s="40">
        <v>6359.352813283656</v>
      </c>
    </row>
    <row r="335" spans="1:29" ht="12.75" customHeight="1">
      <c r="A335" s="118"/>
      <c r="B335" s="119"/>
      <c r="C335" s="123"/>
      <c r="D335" s="22" t="s">
        <v>30</v>
      </c>
      <c r="E335" s="26">
        <v>0.838278383865</v>
      </c>
      <c r="F335" s="26">
        <v>2.504336715462</v>
      </c>
      <c r="G335" s="26">
        <v>5.842938684143001</v>
      </c>
      <c r="H335" s="26">
        <v>16.585919212239997</v>
      </c>
      <c r="I335" s="26">
        <v>16.246027726809</v>
      </c>
      <c r="J335" s="26">
        <v>0.9612620859974308</v>
      </c>
      <c r="K335" s="26">
        <v>0.9284803912372299</v>
      </c>
      <c r="L335" s="26">
        <v>0.8703999009782869</v>
      </c>
      <c r="M335" s="26">
        <v>1.1028509018891663</v>
      </c>
      <c r="N335" s="26">
        <v>1.1990839295618865</v>
      </c>
      <c r="O335" s="26">
        <v>2.1843984758238317</v>
      </c>
      <c r="P335" s="26">
        <v>2.054282125760972</v>
      </c>
      <c r="Q335" s="26">
        <v>1.6644270377915096</v>
      </c>
      <c r="R335" s="26">
        <v>1.6164133829724032</v>
      </c>
      <c r="S335" s="26">
        <v>1.4714714040812835</v>
      </c>
      <c r="T335" s="26">
        <v>0.87904138801015</v>
      </c>
      <c r="U335" s="26">
        <v>0.8390404596120367</v>
      </c>
      <c r="V335" s="26">
        <v>0.9011847350928133</v>
      </c>
      <c r="W335" s="26">
        <v>1.218743323685</v>
      </c>
      <c r="X335" s="26">
        <v>0.17321969651000002</v>
      </c>
      <c r="Y335" s="26">
        <v>1.2623953999020001</v>
      </c>
      <c r="Z335" s="26">
        <v>0.7999856738600001</v>
      </c>
      <c r="AA335" s="26">
        <v>0.74710004614</v>
      </c>
      <c r="AB335" s="26">
        <v>5.159090361753999</v>
      </c>
      <c r="AC335" s="27">
        <v>68.050371443179</v>
      </c>
    </row>
    <row r="336" spans="1:29" ht="12.75" customHeight="1">
      <c r="A336" s="118"/>
      <c r="B336" s="119"/>
      <c r="C336" s="123"/>
      <c r="D336" s="18" t="s">
        <v>31</v>
      </c>
      <c r="E336" s="28">
        <v>55.744053694759444</v>
      </c>
      <c r="F336" s="28">
        <v>69.22539630171397</v>
      </c>
      <c r="G336" s="28">
        <v>337.50675038136177</v>
      </c>
      <c r="H336" s="28">
        <v>1268.9630896306876</v>
      </c>
      <c r="I336" s="28">
        <v>1645.346442667819</v>
      </c>
      <c r="J336" s="28">
        <v>235.92058800621575</v>
      </c>
      <c r="K336" s="28">
        <v>208.76760184948893</v>
      </c>
      <c r="L336" s="28">
        <v>209.21952675561312</v>
      </c>
      <c r="M336" s="28">
        <v>258.02999600479916</v>
      </c>
      <c r="N336" s="28">
        <v>292.2662992284926</v>
      </c>
      <c r="O336" s="28">
        <v>389.3888091569289</v>
      </c>
      <c r="P336" s="28">
        <v>366.73495834904736</v>
      </c>
      <c r="Q336" s="28">
        <v>295.7758643071296</v>
      </c>
      <c r="R336" s="28">
        <v>277.15171672816984</v>
      </c>
      <c r="S336" s="28">
        <v>266.90238760422795</v>
      </c>
      <c r="T336" s="28">
        <v>294.53032099472125</v>
      </c>
      <c r="U336" s="28">
        <v>297.042209599595</v>
      </c>
      <c r="V336" s="28">
        <v>287.03053735332725</v>
      </c>
      <c r="W336" s="28">
        <v>267.937988162828</v>
      </c>
      <c r="X336" s="28">
        <v>293.5331985649838</v>
      </c>
      <c r="Y336" s="28">
        <v>280.5312715853963</v>
      </c>
      <c r="Z336" s="28">
        <v>235.300829967401</v>
      </c>
      <c r="AA336" s="28">
        <v>147.42885594855585</v>
      </c>
      <c r="AB336" s="28">
        <v>508.8118364310865</v>
      </c>
      <c r="AC336" s="29">
        <v>8789.090529274348</v>
      </c>
    </row>
    <row r="337" spans="1:29" ht="12.75" customHeight="1">
      <c r="A337" s="118"/>
      <c r="B337" s="120"/>
      <c r="C337" s="123" t="s">
        <v>28</v>
      </c>
      <c r="D337" s="123"/>
      <c r="E337" s="28">
        <v>3314.5514382228002</v>
      </c>
      <c r="F337" s="28">
        <v>1343.376034981996</v>
      </c>
      <c r="G337" s="28">
        <v>3066.504493261852</v>
      </c>
      <c r="H337" s="28">
        <v>6879.669149432843</v>
      </c>
      <c r="I337" s="28">
        <v>6737.792990754854</v>
      </c>
      <c r="J337" s="28">
        <v>668.547265132524</v>
      </c>
      <c r="K337" s="28">
        <v>664.5716464081386</v>
      </c>
      <c r="L337" s="28">
        <v>694.4764931148269</v>
      </c>
      <c r="M337" s="28">
        <v>797.8434028411708</v>
      </c>
      <c r="N337" s="28">
        <v>783.7187299703005</v>
      </c>
      <c r="O337" s="28">
        <v>998.3524037037375</v>
      </c>
      <c r="P337" s="28">
        <v>960.895043786174</v>
      </c>
      <c r="Q337" s="28">
        <v>749.497758633371</v>
      </c>
      <c r="R337" s="28">
        <v>757.6461095718981</v>
      </c>
      <c r="S337" s="28">
        <v>719.3818503808959</v>
      </c>
      <c r="T337" s="28">
        <v>796.0694530624675</v>
      </c>
      <c r="U337" s="28">
        <v>753.4282799449412</v>
      </c>
      <c r="V337" s="28">
        <v>753.4562831396327</v>
      </c>
      <c r="W337" s="28">
        <v>700.430236018689</v>
      </c>
      <c r="X337" s="28">
        <v>709.2391417456944</v>
      </c>
      <c r="Y337" s="28">
        <v>660.2165287093222</v>
      </c>
      <c r="Z337" s="28">
        <v>565.8310541650778</v>
      </c>
      <c r="AA337" s="28">
        <v>368.36229606880886</v>
      </c>
      <c r="AB337" s="28">
        <v>1335.2635704443037</v>
      </c>
      <c r="AC337" s="29">
        <v>35779.12165349632</v>
      </c>
    </row>
    <row r="338" spans="1:29" ht="12.75" customHeight="1">
      <c r="A338" s="114"/>
      <c r="B338" s="111" t="s">
        <v>119</v>
      </c>
      <c r="C338" s="123" t="s">
        <v>29</v>
      </c>
      <c r="D338" s="35" t="s">
        <v>58</v>
      </c>
      <c r="E338" s="36">
        <v>265.74724478455425</v>
      </c>
      <c r="F338" s="36">
        <v>129.44652263742398</v>
      </c>
      <c r="G338" s="36">
        <v>256.6098278608465</v>
      </c>
      <c r="H338" s="36">
        <v>542.3333840563962</v>
      </c>
      <c r="I338" s="36">
        <v>477.22419603748375</v>
      </c>
      <c r="J338" s="36">
        <v>36.41693752309991</v>
      </c>
      <c r="K338" s="36">
        <v>38.91274866255208</v>
      </c>
      <c r="L338" s="36">
        <v>41.63563373413497</v>
      </c>
      <c r="M338" s="36">
        <v>49.02960429392809</v>
      </c>
      <c r="N338" s="36">
        <v>43.79529023218594</v>
      </c>
      <c r="O338" s="36">
        <v>62.53095978299411</v>
      </c>
      <c r="P338" s="36">
        <v>57.204337266810704</v>
      </c>
      <c r="Q338" s="36">
        <v>43.539359001035926</v>
      </c>
      <c r="R338" s="36">
        <v>49.9911532882764</v>
      </c>
      <c r="S338" s="36">
        <v>44.10576349667468</v>
      </c>
      <c r="T338" s="36">
        <v>50.42326305745395</v>
      </c>
      <c r="U338" s="36">
        <v>44.20217841870719</v>
      </c>
      <c r="V338" s="36">
        <v>44.955547038005804</v>
      </c>
      <c r="W338" s="36">
        <v>40.50680919822154</v>
      </c>
      <c r="X338" s="36">
        <v>34.08180321965678</v>
      </c>
      <c r="Y338" s="36">
        <v>32.3136922142291</v>
      </c>
      <c r="Z338" s="36">
        <v>23.113867341599782</v>
      </c>
      <c r="AA338" s="36">
        <v>22.140714528000686</v>
      </c>
      <c r="AB338" s="36">
        <v>31.982225883705006</v>
      </c>
      <c r="AC338" s="37">
        <v>2462.2430635579767</v>
      </c>
    </row>
    <row r="339" spans="1:29" ht="12.75" customHeight="1">
      <c r="A339" s="114"/>
      <c r="B339" s="112"/>
      <c r="C339" s="123"/>
      <c r="D339" s="38" t="s">
        <v>79</v>
      </c>
      <c r="E339" s="39">
        <v>0.21498626615067962</v>
      </c>
      <c r="F339" s="39">
        <v>0.26774990757911027</v>
      </c>
      <c r="G339" s="39">
        <v>1.1907029671909182</v>
      </c>
      <c r="H339" s="39">
        <v>2.4674559547954393</v>
      </c>
      <c r="I339" s="39">
        <v>5.3645288727283775</v>
      </c>
      <c r="J339" s="39">
        <v>0.9433898863606924</v>
      </c>
      <c r="K339" s="39">
        <v>0.8106663662746828</v>
      </c>
      <c r="L339" s="39">
        <v>0.937786551925402</v>
      </c>
      <c r="M339" s="39">
        <v>1.1238028219672471</v>
      </c>
      <c r="N339" s="39">
        <v>0.9216835118292507</v>
      </c>
      <c r="O339" s="39">
        <v>1.2897597699848442</v>
      </c>
      <c r="P339" s="39">
        <v>1.4527974831228603</v>
      </c>
      <c r="Q339" s="39">
        <v>1.6970832410271055</v>
      </c>
      <c r="R339" s="39">
        <v>0.9830478368765089</v>
      </c>
      <c r="S339" s="39">
        <v>0.9227692452915844</v>
      </c>
      <c r="T339" s="39">
        <v>2.3538401146824888</v>
      </c>
      <c r="U339" s="39">
        <v>1.6401938485670264</v>
      </c>
      <c r="V339" s="39">
        <v>1.200947625227821</v>
      </c>
      <c r="W339" s="39">
        <v>1.0908487351346896</v>
      </c>
      <c r="X339" s="39">
        <v>2.1875675754188766</v>
      </c>
      <c r="Y339" s="39">
        <v>1.0072895203798689</v>
      </c>
      <c r="Z339" s="39">
        <v>1.222730122696758</v>
      </c>
      <c r="AA339" s="39">
        <v>1.0844034501704651</v>
      </c>
      <c r="AB339" s="39">
        <v>5.0048155065768105</v>
      </c>
      <c r="AC339" s="40">
        <v>37.38084718195951</v>
      </c>
    </row>
    <row r="340" spans="1:29" ht="12.75" customHeight="1">
      <c r="A340" s="114"/>
      <c r="B340" s="112"/>
      <c r="C340" s="123"/>
      <c r="D340" s="22" t="s">
        <v>30</v>
      </c>
      <c r="E340" s="26">
        <v>0</v>
      </c>
      <c r="F340" s="26">
        <v>0.6185980012719999</v>
      </c>
      <c r="G340" s="26">
        <v>0.424874465777</v>
      </c>
      <c r="H340" s="26">
        <v>1.070699139111</v>
      </c>
      <c r="I340" s="26">
        <v>0</v>
      </c>
      <c r="J340" s="26">
        <v>0.10774379763870652</v>
      </c>
      <c r="K340" s="26">
        <v>0.11485740540560944</v>
      </c>
      <c r="L340" s="26">
        <v>0.12389172663652559</v>
      </c>
      <c r="M340" s="26">
        <v>0.14741387260665378</v>
      </c>
      <c r="N340" s="26">
        <v>0.12994833181050464</v>
      </c>
      <c r="O340" s="26">
        <v>0.013548964842540425</v>
      </c>
      <c r="P340" s="26">
        <v>0.01244062269580275</v>
      </c>
      <c r="Q340" s="26">
        <v>0.009650183664607286</v>
      </c>
      <c r="R340" s="26">
        <v>0.010835894607753147</v>
      </c>
      <c r="S340" s="26">
        <v>0.009445121383296394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0.2965754287</v>
      </c>
      <c r="AC340" s="27">
        <v>3.090522956152</v>
      </c>
    </row>
    <row r="341" spans="1:29" ht="12.75" customHeight="1">
      <c r="A341" s="114"/>
      <c r="B341" s="112"/>
      <c r="C341" s="123"/>
      <c r="D341" s="18" t="s">
        <v>31</v>
      </c>
      <c r="E341" s="28">
        <v>265.962231050705</v>
      </c>
      <c r="F341" s="28">
        <v>130.3328705462751</v>
      </c>
      <c r="G341" s="28">
        <v>258.22540529381445</v>
      </c>
      <c r="H341" s="28">
        <v>545.8715391503026</v>
      </c>
      <c r="I341" s="28">
        <v>482.58872491021214</v>
      </c>
      <c r="J341" s="28">
        <v>37.4680712070993</v>
      </c>
      <c r="K341" s="28">
        <v>39.83827243423238</v>
      </c>
      <c r="L341" s="28">
        <v>42.6973120126969</v>
      </c>
      <c r="M341" s="28">
        <v>50.30082098850199</v>
      </c>
      <c r="N341" s="28">
        <v>44.846922075825695</v>
      </c>
      <c r="O341" s="28">
        <v>63.83426851782149</v>
      </c>
      <c r="P341" s="28">
        <v>58.66957537262937</v>
      </c>
      <c r="Q341" s="28">
        <v>45.24609242572763</v>
      </c>
      <c r="R341" s="28">
        <v>50.98503701976066</v>
      </c>
      <c r="S341" s="28">
        <v>45.03797786334956</v>
      </c>
      <c r="T341" s="28">
        <v>52.777103172136435</v>
      </c>
      <c r="U341" s="28">
        <v>45.842372267274214</v>
      </c>
      <c r="V341" s="28">
        <v>46.15649466323362</v>
      </c>
      <c r="W341" s="28">
        <v>41.59765793335623</v>
      </c>
      <c r="X341" s="28">
        <v>36.26937079507565</v>
      </c>
      <c r="Y341" s="28">
        <v>33.320981734608964</v>
      </c>
      <c r="Z341" s="28">
        <v>24.33659746429654</v>
      </c>
      <c r="AA341" s="28">
        <v>23.225117978171152</v>
      </c>
      <c r="AB341" s="28">
        <v>37.28361681898181</v>
      </c>
      <c r="AC341" s="29">
        <v>2502.7144336960887</v>
      </c>
    </row>
    <row r="342" spans="1:29" ht="12.75" customHeight="1">
      <c r="A342" s="114"/>
      <c r="B342" s="112"/>
      <c r="C342" s="123" t="s">
        <v>80</v>
      </c>
      <c r="D342" s="35" t="s">
        <v>58</v>
      </c>
      <c r="E342" s="36">
        <v>3.35734413184157</v>
      </c>
      <c r="F342" s="36">
        <v>2.2137158624206466</v>
      </c>
      <c r="G342" s="36">
        <v>4.392551741689141</v>
      </c>
      <c r="H342" s="36">
        <v>17.281000206431663</v>
      </c>
      <c r="I342" s="36">
        <v>21.99833576216302</v>
      </c>
      <c r="J342" s="36">
        <v>1.3313951889643747</v>
      </c>
      <c r="K342" s="36">
        <v>1.3943107837850182</v>
      </c>
      <c r="L342" s="36">
        <v>1.470503581686022</v>
      </c>
      <c r="M342" s="36">
        <v>1.7089353224656763</v>
      </c>
      <c r="N342" s="36">
        <v>1.7833204341879665</v>
      </c>
      <c r="O342" s="36">
        <v>4.179546078626337</v>
      </c>
      <c r="P342" s="36">
        <v>3.6819621690086706</v>
      </c>
      <c r="Q342" s="36">
        <v>2.9419480579655493</v>
      </c>
      <c r="R342" s="36">
        <v>3.105403626423536</v>
      </c>
      <c r="S342" s="36">
        <v>3.028509320458814</v>
      </c>
      <c r="T342" s="36">
        <v>2.5010960006495946</v>
      </c>
      <c r="U342" s="36">
        <v>2.376257769190496</v>
      </c>
      <c r="V342" s="36">
        <v>1.9859194741134725</v>
      </c>
      <c r="W342" s="36">
        <v>1.6024336038983016</v>
      </c>
      <c r="X342" s="36">
        <v>4.198928620467434</v>
      </c>
      <c r="Y342" s="36">
        <v>2.523429122058884</v>
      </c>
      <c r="Z342" s="36">
        <v>1.997562016438592</v>
      </c>
      <c r="AA342" s="36">
        <v>0.8661264330332585</v>
      </c>
      <c r="AB342" s="36">
        <v>1.807026953719</v>
      </c>
      <c r="AC342" s="37">
        <v>93.72756226168704</v>
      </c>
    </row>
    <row r="343" spans="1:29" ht="12.75" customHeight="1">
      <c r="A343" s="114"/>
      <c r="B343" s="112"/>
      <c r="C343" s="123"/>
      <c r="D343" s="38" t="s">
        <v>79</v>
      </c>
      <c r="E343" s="39">
        <v>0.06764187231088774</v>
      </c>
      <c r="F343" s="39">
        <v>0.4655822249521265</v>
      </c>
      <c r="G343" s="39">
        <v>3.7101116699343395</v>
      </c>
      <c r="H343" s="39">
        <v>45.2460326131753</v>
      </c>
      <c r="I343" s="39">
        <v>59.354023219376835</v>
      </c>
      <c r="J343" s="39">
        <v>11.382338404426728</v>
      </c>
      <c r="K343" s="39">
        <v>9.513653087855445</v>
      </c>
      <c r="L343" s="39">
        <v>7.658287922487251</v>
      </c>
      <c r="M343" s="39">
        <v>8.277868187578331</v>
      </c>
      <c r="N343" s="39">
        <v>13.296376080826585</v>
      </c>
      <c r="O343" s="39">
        <v>14.559398760491304</v>
      </c>
      <c r="P343" s="39">
        <v>14.29161882232159</v>
      </c>
      <c r="Q343" s="39">
        <v>12.583439417696319</v>
      </c>
      <c r="R343" s="39">
        <v>11.667118436709083</v>
      </c>
      <c r="S343" s="39">
        <v>11.169976447215959</v>
      </c>
      <c r="T343" s="39">
        <v>13.360913730040373</v>
      </c>
      <c r="U343" s="39">
        <v>13.209239008933052</v>
      </c>
      <c r="V343" s="39">
        <v>11.882509281731119</v>
      </c>
      <c r="W343" s="39">
        <v>15.7598762453888</v>
      </c>
      <c r="X343" s="39">
        <v>17.765901241460284</v>
      </c>
      <c r="Y343" s="39">
        <v>9.37466622763284</v>
      </c>
      <c r="Z343" s="39">
        <v>9.20021055522681</v>
      </c>
      <c r="AA343" s="39">
        <v>3.304003440945209</v>
      </c>
      <c r="AB343" s="39">
        <v>12.466854438745266</v>
      </c>
      <c r="AC343" s="40">
        <v>329.56764133746196</v>
      </c>
    </row>
    <row r="344" spans="1:29" ht="12.75" customHeight="1">
      <c r="A344" s="114"/>
      <c r="B344" s="112"/>
      <c r="C344" s="123"/>
      <c r="D344" s="22" t="s">
        <v>30</v>
      </c>
      <c r="E344" s="26">
        <v>0</v>
      </c>
      <c r="F344" s="26">
        <v>0.16756842982500003</v>
      </c>
      <c r="G344" s="26">
        <v>0.1129367184</v>
      </c>
      <c r="H344" s="26">
        <v>0.816423662055</v>
      </c>
      <c r="I344" s="26">
        <v>0.564137639917</v>
      </c>
      <c r="J344" s="26">
        <v>0.06702385920059807</v>
      </c>
      <c r="K344" s="26">
        <v>0.06766024202328232</v>
      </c>
      <c r="L344" s="26">
        <v>0.060132843926711504</v>
      </c>
      <c r="M344" s="26">
        <v>0.06951250711053647</v>
      </c>
      <c r="N344" s="26">
        <v>0.08713518163687166</v>
      </c>
      <c r="O344" s="26">
        <v>0.03837556375669299</v>
      </c>
      <c r="P344" s="26">
        <v>0.034973696238166416</v>
      </c>
      <c r="Q344" s="26">
        <v>0.030027400940630052</v>
      </c>
      <c r="R344" s="26">
        <v>0.029102305615545</v>
      </c>
      <c r="S344" s="26">
        <v>0.028215128603965536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7">
        <v>2.17322517925</v>
      </c>
    </row>
    <row r="345" spans="1:29" ht="12.75" customHeight="1">
      <c r="A345" s="114"/>
      <c r="B345" s="112"/>
      <c r="C345" s="123"/>
      <c r="D345" s="18" t="s">
        <v>31</v>
      </c>
      <c r="E345" s="28">
        <v>3.424986004152458</v>
      </c>
      <c r="F345" s="28">
        <v>2.846866517197773</v>
      </c>
      <c r="G345" s="28">
        <v>8.215600130023482</v>
      </c>
      <c r="H345" s="28">
        <v>63.343456481661974</v>
      </c>
      <c r="I345" s="28">
        <v>81.91649662145686</v>
      </c>
      <c r="J345" s="28">
        <v>12.7807574525917</v>
      </c>
      <c r="K345" s="28">
        <v>10.975624113663747</v>
      </c>
      <c r="L345" s="28">
        <v>9.188924348099984</v>
      </c>
      <c r="M345" s="28">
        <v>10.056316017154543</v>
      </c>
      <c r="N345" s="28">
        <v>15.166831696651425</v>
      </c>
      <c r="O345" s="28">
        <v>18.777320402874334</v>
      </c>
      <c r="P345" s="28">
        <v>18.008554687568427</v>
      </c>
      <c r="Q345" s="28">
        <v>15.5554148766025</v>
      </c>
      <c r="R345" s="28">
        <v>14.801624368748165</v>
      </c>
      <c r="S345" s="28">
        <v>14.226700896278738</v>
      </c>
      <c r="T345" s="28">
        <v>15.862009730689968</v>
      </c>
      <c r="U345" s="28">
        <v>15.585496778123549</v>
      </c>
      <c r="V345" s="28">
        <v>13.86842875584459</v>
      </c>
      <c r="W345" s="28">
        <v>17.3623098492871</v>
      </c>
      <c r="X345" s="28">
        <v>21.96482986192772</v>
      </c>
      <c r="Y345" s="28">
        <v>11.898095349691724</v>
      </c>
      <c r="Z345" s="28">
        <v>11.197772571665402</v>
      </c>
      <c r="AA345" s="28">
        <v>4.170129873978468</v>
      </c>
      <c r="AB345" s="28">
        <v>14.273881392464267</v>
      </c>
      <c r="AC345" s="29">
        <v>425.4684287783989</v>
      </c>
    </row>
    <row r="346" spans="1:29" ht="12.75" customHeight="1">
      <c r="A346" s="114"/>
      <c r="B346" s="113"/>
      <c r="C346" s="123" t="s">
        <v>28</v>
      </c>
      <c r="D346" s="123"/>
      <c r="E346" s="28">
        <v>269.38721705485744</v>
      </c>
      <c r="F346" s="28">
        <v>133.17973706347288</v>
      </c>
      <c r="G346" s="28">
        <v>266.4410054238379</v>
      </c>
      <c r="H346" s="28">
        <v>609.2149956319647</v>
      </c>
      <c r="I346" s="28">
        <v>564.505221531669</v>
      </c>
      <c r="J346" s="28">
        <v>50.24882865969101</v>
      </c>
      <c r="K346" s="28">
        <v>50.81389654789612</v>
      </c>
      <c r="L346" s="28">
        <v>51.88623636079688</v>
      </c>
      <c r="M346" s="28">
        <v>60.357137005656526</v>
      </c>
      <c r="N346" s="28">
        <v>60.013753772477116</v>
      </c>
      <c r="O346" s="28">
        <v>82.61158892069582</v>
      </c>
      <c r="P346" s="28">
        <v>76.6781300601978</v>
      </c>
      <c r="Q346" s="28">
        <v>60.80150730233013</v>
      </c>
      <c r="R346" s="28">
        <v>65.78666138850882</v>
      </c>
      <c r="S346" s="28">
        <v>59.2646787596283</v>
      </c>
      <c r="T346" s="28">
        <v>68.6391129028264</v>
      </c>
      <c r="U346" s="28">
        <v>61.42786904539777</v>
      </c>
      <c r="V346" s="28">
        <v>60.02492341907822</v>
      </c>
      <c r="W346" s="28">
        <v>58.95996778264333</v>
      </c>
      <c r="X346" s="28">
        <v>58.23420065700337</v>
      </c>
      <c r="Y346" s="28">
        <v>45.21907708430069</v>
      </c>
      <c r="Z346" s="28">
        <v>35.53437003596194</v>
      </c>
      <c r="AA346" s="28">
        <v>27.395247852149616</v>
      </c>
      <c r="AB346" s="28">
        <v>51.55749821144608</v>
      </c>
      <c r="AC346" s="29">
        <v>2928.182862474487</v>
      </c>
    </row>
    <row r="347" spans="1:29" ht="12.75" customHeight="1">
      <c r="A347" s="114"/>
      <c r="B347" s="111" t="s">
        <v>120</v>
      </c>
      <c r="C347" s="123" t="s">
        <v>29</v>
      </c>
      <c r="D347" s="35" t="s">
        <v>58</v>
      </c>
      <c r="E347" s="36">
        <v>524.1661932777621</v>
      </c>
      <c r="F347" s="36">
        <v>149.01176998011064</v>
      </c>
      <c r="G347" s="36">
        <v>312.64952941168826</v>
      </c>
      <c r="H347" s="36">
        <v>652.9155092667849</v>
      </c>
      <c r="I347" s="36">
        <v>575.2494154737662</v>
      </c>
      <c r="J347" s="36">
        <v>47.77086739446423</v>
      </c>
      <c r="K347" s="36">
        <v>48.426066023072465</v>
      </c>
      <c r="L347" s="36">
        <v>51.1621969947246</v>
      </c>
      <c r="M347" s="36">
        <v>54.21252934153043</v>
      </c>
      <c r="N347" s="36">
        <v>52.371968938298096</v>
      </c>
      <c r="O347" s="36">
        <v>68.13111806819929</v>
      </c>
      <c r="P347" s="36">
        <v>66.5127323749361</v>
      </c>
      <c r="Q347" s="36">
        <v>53.42173816836516</v>
      </c>
      <c r="R347" s="36">
        <v>55.65339078852313</v>
      </c>
      <c r="S347" s="36">
        <v>53.77257852375042</v>
      </c>
      <c r="T347" s="36">
        <v>55.652857020042106</v>
      </c>
      <c r="U347" s="36">
        <v>51.65529894995324</v>
      </c>
      <c r="V347" s="36">
        <v>47.24197844676105</v>
      </c>
      <c r="W347" s="36">
        <v>39.34555607814394</v>
      </c>
      <c r="X347" s="36">
        <v>37.160639128799524</v>
      </c>
      <c r="Y347" s="36">
        <v>46.01899210787166</v>
      </c>
      <c r="Z347" s="36">
        <v>39.57271632146512</v>
      </c>
      <c r="AA347" s="36">
        <v>23.79610975486347</v>
      </c>
      <c r="AB347" s="36">
        <v>59.77947853230599</v>
      </c>
      <c r="AC347" s="37">
        <v>3165.651230366181</v>
      </c>
    </row>
    <row r="348" spans="1:29" ht="12.75" customHeight="1">
      <c r="A348" s="114"/>
      <c r="B348" s="112"/>
      <c r="C348" s="123"/>
      <c r="D348" s="38" t="s">
        <v>79</v>
      </c>
      <c r="E348" s="39">
        <v>0.25840470596031234</v>
      </c>
      <c r="F348" s="39">
        <v>0.20259739046006753</v>
      </c>
      <c r="G348" s="39">
        <v>1.090526071197951</v>
      </c>
      <c r="H348" s="39">
        <v>3.3879956359084535</v>
      </c>
      <c r="I348" s="39">
        <v>8.5423875218067</v>
      </c>
      <c r="J348" s="39">
        <v>1.3101257776436723</v>
      </c>
      <c r="K348" s="39">
        <v>1.2527587511501668</v>
      </c>
      <c r="L348" s="39">
        <v>1.2568072013473832</v>
      </c>
      <c r="M348" s="39">
        <v>1.1865964543734397</v>
      </c>
      <c r="N348" s="39">
        <v>1.3216059251649321</v>
      </c>
      <c r="O348" s="39">
        <v>1.6443699404456305</v>
      </c>
      <c r="P348" s="39">
        <v>1.6037084322672732</v>
      </c>
      <c r="Q348" s="39">
        <v>1.6485774724356168</v>
      </c>
      <c r="R348" s="39">
        <v>1.4468075291029927</v>
      </c>
      <c r="S348" s="39">
        <v>1.7119270214985136</v>
      </c>
      <c r="T348" s="39">
        <v>2.71956853744078</v>
      </c>
      <c r="U348" s="39">
        <v>1.5872199867072472</v>
      </c>
      <c r="V348" s="39">
        <v>0.9603676248752814</v>
      </c>
      <c r="W348" s="39">
        <v>1.027729845092816</v>
      </c>
      <c r="X348" s="39">
        <v>1.4412960604530436</v>
      </c>
      <c r="Y348" s="39">
        <v>0.7402638034796178</v>
      </c>
      <c r="Z348" s="39">
        <v>1.3156585399629797</v>
      </c>
      <c r="AA348" s="39">
        <v>0.5753346062650467</v>
      </c>
      <c r="AB348" s="39">
        <v>4.196590821242456</v>
      </c>
      <c r="AC348" s="40">
        <v>42.42922565628236</v>
      </c>
    </row>
    <row r="349" spans="1:29" ht="12.75" customHeight="1">
      <c r="A349" s="114"/>
      <c r="B349" s="112"/>
      <c r="C349" s="123"/>
      <c r="D349" s="22" t="s">
        <v>30</v>
      </c>
      <c r="E349" s="26">
        <v>1.3905714130610003</v>
      </c>
      <c r="F349" s="26">
        <v>0</v>
      </c>
      <c r="G349" s="26">
        <v>0.9483178529349999</v>
      </c>
      <c r="H349" s="26">
        <v>0.621006108272</v>
      </c>
      <c r="I349" s="26">
        <v>0.365026586166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0.10485027151642246</v>
      </c>
      <c r="P349" s="26">
        <v>0.10230816950341673</v>
      </c>
      <c r="Q349" s="26">
        <v>0.08424639030695869</v>
      </c>
      <c r="R349" s="26">
        <v>0.08682452694184377</v>
      </c>
      <c r="S349" s="26">
        <v>0.08482601103335831</v>
      </c>
      <c r="T349" s="26">
        <v>0.08919791892967623</v>
      </c>
      <c r="U349" s="26">
        <v>0.07971174272533188</v>
      </c>
      <c r="V349" s="26">
        <v>0.06958165504899191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7">
        <v>4.026468646440001</v>
      </c>
    </row>
    <row r="350" spans="1:29" ht="12.75" customHeight="1">
      <c r="A350" s="114"/>
      <c r="B350" s="112"/>
      <c r="C350" s="123"/>
      <c r="D350" s="18" t="s">
        <v>31</v>
      </c>
      <c r="E350" s="28">
        <v>525.8151693967834</v>
      </c>
      <c r="F350" s="28">
        <v>149.2143673705707</v>
      </c>
      <c r="G350" s="28">
        <v>314.6883733358212</v>
      </c>
      <c r="H350" s="28">
        <v>656.9245110109654</v>
      </c>
      <c r="I350" s="28">
        <v>584.156829581739</v>
      </c>
      <c r="J350" s="28">
        <v>49.0809931721079</v>
      </c>
      <c r="K350" s="28">
        <v>49.67882477422263</v>
      </c>
      <c r="L350" s="28">
        <v>52.41900419607199</v>
      </c>
      <c r="M350" s="28">
        <v>55.39912579590387</v>
      </c>
      <c r="N350" s="28">
        <v>53.693574863463034</v>
      </c>
      <c r="O350" s="28">
        <v>69.88033828016133</v>
      </c>
      <c r="P350" s="28">
        <v>68.21874897670679</v>
      </c>
      <c r="Q350" s="28">
        <v>55.15456203110773</v>
      </c>
      <c r="R350" s="28">
        <v>57.18702284456796</v>
      </c>
      <c r="S350" s="28">
        <v>55.569331556282286</v>
      </c>
      <c r="T350" s="28">
        <v>58.461623476412555</v>
      </c>
      <c r="U350" s="28">
        <v>53.32223067938582</v>
      </c>
      <c r="V350" s="28">
        <v>48.27192772668533</v>
      </c>
      <c r="W350" s="28">
        <v>40.37328592323676</v>
      </c>
      <c r="X350" s="28">
        <v>38.601935189252565</v>
      </c>
      <c r="Y350" s="28">
        <v>46.75925591135128</v>
      </c>
      <c r="Z350" s="28">
        <v>40.8883748614281</v>
      </c>
      <c r="AA350" s="28">
        <v>24.371444361128514</v>
      </c>
      <c r="AB350" s="28">
        <v>63.976069353548446</v>
      </c>
      <c r="AC350" s="29">
        <v>3212.1069246689044</v>
      </c>
    </row>
    <row r="351" spans="1:29" ht="12.75" customHeight="1">
      <c r="A351" s="114"/>
      <c r="B351" s="112"/>
      <c r="C351" s="123" t="s">
        <v>80</v>
      </c>
      <c r="D351" s="35" t="s">
        <v>58</v>
      </c>
      <c r="E351" s="36">
        <v>1.0651194814228637</v>
      </c>
      <c r="F351" s="36">
        <v>1.3794004567753544</v>
      </c>
      <c r="G351" s="36">
        <v>6.862072162220943</v>
      </c>
      <c r="H351" s="36">
        <v>18.277898167155012</v>
      </c>
      <c r="I351" s="36">
        <v>20.2519034667242</v>
      </c>
      <c r="J351" s="36">
        <v>1.4850034848287839</v>
      </c>
      <c r="K351" s="36">
        <v>1.554161658533048</v>
      </c>
      <c r="L351" s="36">
        <v>1.7547186548277462</v>
      </c>
      <c r="M351" s="36">
        <v>2.0336405062219063</v>
      </c>
      <c r="N351" s="36">
        <v>2.1529115863871717</v>
      </c>
      <c r="O351" s="36">
        <v>2.03727658827349</v>
      </c>
      <c r="P351" s="36">
        <v>1.9696682930718932</v>
      </c>
      <c r="Q351" s="36">
        <v>1.445089049621085</v>
      </c>
      <c r="R351" s="36">
        <v>1.6660111276853153</v>
      </c>
      <c r="S351" s="36">
        <v>1.5217839181544768</v>
      </c>
      <c r="T351" s="36">
        <v>2.1664039925933807</v>
      </c>
      <c r="U351" s="36">
        <v>2.1876749816296273</v>
      </c>
      <c r="V351" s="36">
        <v>1.3998514776367879</v>
      </c>
      <c r="W351" s="36">
        <v>2.61682098204469</v>
      </c>
      <c r="X351" s="36">
        <v>1.9661464427133106</v>
      </c>
      <c r="Y351" s="36">
        <v>2.7871447238418137</v>
      </c>
      <c r="Z351" s="36">
        <v>1.2413825930592883</v>
      </c>
      <c r="AA351" s="36">
        <v>0.7532639849327534</v>
      </c>
      <c r="AB351" s="36">
        <v>2.287052652948</v>
      </c>
      <c r="AC351" s="37">
        <v>82.86240043330294</v>
      </c>
    </row>
    <row r="352" spans="1:29" ht="12.75" customHeight="1">
      <c r="A352" s="114"/>
      <c r="B352" s="112"/>
      <c r="C352" s="123"/>
      <c r="D352" s="38" t="s">
        <v>79</v>
      </c>
      <c r="E352" s="39">
        <v>0.1615391304826638</v>
      </c>
      <c r="F352" s="39">
        <v>0.6942076958604894</v>
      </c>
      <c r="G352" s="39">
        <v>8.086481073011264</v>
      </c>
      <c r="H352" s="39">
        <v>43.19092203414004</v>
      </c>
      <c r="I352" s="39">
        <v>60.174099595589084</v>
      </c>
      <c r="J352" s="39">
        <v>8.974867481026749</v>
      </c>
      <c r="K352" s="39">
        <v>5.324821791645748</v>
      </c>
      <c r="L352" s="39">
        <v>7.798564999231861</v>
      </c>
      <c r="M352" s="39">
        <v>8.973561083809415</v>
      </c>
      <c r="N352" s="39">
        <v>14.167799165825086</v>
      </c>
      <c r="O352" s="39">
        <v>13.823221210511047</v>
      </c>
      <c r="P352" s="39">
        <v>14.415987107355496</v>
      </c>
      <c r="Q352" s="39">
        <v>10.13500477254843</v>
      </c>
      <c r="R352" s="39">
        <v>9.077916241558848</v>
      </c>
      <c r="S352" s="39">
        <v>12.278520877232618</v>
      </c>
      <c r="T352" s="39">
        <v>16.07359619853784</v>
      </c>
      <c r="U352" s="39">
        <v>18.16468795477163</v>
      </c>
      <c r="V352" s="39">
        <v>14.146860440543541</v>
      </c>
      <c r="W352" s="39">
        <v>12.547021299638066</v>
      </c>
      <c r="X352" s="39">
        <v>9.922350227943424</v>
      </c>
      <c r="Y352" s="39">
        <v>23.197969696618404</v>
      </c>
      <c r="Z352" s="39">
        <v>8.411938708033125</v>
      </c>
      <c r="AA352" s="39">
        <v>3.0713523909340563</v>
      </c>
      <c r="AB352" s="39">
        <v>10.452582593830323</v>
      </c>
      <c r="AC352" s="40">
        <v>333.2658737706792</v>
      </c>
    </row>
    <row r="353" spans="1:29" ht="12.75" customHeight="1">
      <c r="A353" s="114"/>
      <c r="B353" s="112"/>
      <c r="C353" s="123"/>
      <c r="D353" s="22" t="s">
        <v>30</v>
      </c>
      <c r="E353" s="26">
        <v>0</v>
      </c>
      <c r="F353" s="26">
        <v>0.21162172992</v>
      </c>
      <c r="G353" s="26">
        <v>0.06892732365</v>
      </c>
      <c r="H353" s="26">
        <v>1.079633639855</v>
      </c>
      <c r="I353" s="26">
        <v>0.181285619718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7">
        <v>1.541468313143</v>
      </c>
    </row>
    <row r="354" spans="1:29" ht="12.75" customHeight="1">
      <c r="A354" s="114"/>
      <c r="B354" s="112"/>
      <c r="C354" s="123"/>
      <c r="D354" s="18" t="s">
        <v>31</v>
      </c>
      <c r="E354" s="28">
        <v>1.2266586119055276</v>
      </c>
      <c r="F354" s="28">
        <v>2.2852298825558437</v>
      </c>
      <c r="G354" s="28">
        <v>15.017480558882209</v>
      </c>
      <c r="H354" s="28">
        <v>62.54845384115004</v>
      </c>
      <c r="I354" s="28">
        <v>80.60728868203128</v>
      </c>
      <c r="J354" s="28">
        <v>10.459870965855533</v>
      </c>
      <c r="K354" s="28">
        <v>6.878983450178796</v>
      </c>
      <c r="L354" s="28">
        <v>9.553283654059607</v>
      </c>
      <c r="M354" s="28">
        <v>11.007201590031322</v>
      </c>
      <c r="N354" s="28">
        <v>16.320710752212257</v>
      </c>
      <c r="O354" s="28">
        <v>15.860497798784538</v>
      </c>
      <c r="P354" s="28">
        <v>16.38565540042739</v>
      </c>
      <c r="Q354" s="28">
        <v>11.580093822169513</v>
      </c>
      <c r="R354" s="28">
        <v>10.743927369244163</v>
      </c>
      <c r="S354" s="28">
        <v>13.800304795387095</v>
      </c>
      <c r="T354" s="28">
        <v>18.24000019113122</v>
      </c>
      <c r="U354" s="28">
        <v>20.352362936401256</v>
      </c>
      <c r="V354" s="28">
        <v>15.546711918180328</v>
      </c>
      <c r="W354" s="28">
        <v>15.163842281682758</v>
      </c>
      <c r="X354" s="28">
        <v>11.888496670656734</v>
      </c>
      <c r="Y354" s="28">
        <v>25.985114420460217</v>
      </c>
      <c r="Z354" s="28">
        <v>9.653321301092413</v>
      </c>
      <c r="AA354" s="28">
        <v>3.8246163758668095</v>
      </c>
      <c r="AB354" s="28">
        <v>12.739635246778324</v>
      </c>
      <c r="AC354" s="29">
        <v>417.66974251712526</v>
      </c>
    </row>
    <row r="355" spans="1:29" ht="12.75" customHeight="1">
      <c r="A355" s="114"/>
      <c r="B355" s="113"/>
      <c r="C355" s="123" t="s">
        <v>28</v>
      </c>
      <c r="D355" s="123"/>
      <c r="E355" s="28">
        <v>527.0418280086889</v>
      </c>
      <c r="F355" s="28">
        <v>151.49959725312655</v>
      </c>
      <c r="G355" s="28">
        <v>329.7058538947034</v>
      </c>
      <c r="H355" s="28">
        <v>719.4729648521153</v>
      </c>
      <c r="I355" s="28">
        <v>664.7641182637702</v>
      </c>
      <c r="J355" s="28">
        <v>59.54086413796344</v>
      </c>
      <c r="K355" s="28">
        <v>56.557808224401434</v>
      </c>
      <c r="L355" s="28">
        <v>61.97228785013159</v>
      </c>
      <c r="M355" s="28">
        <v>66.40632738593519</v>
      </c>
      <c r="N355" s="28">
        <v>70.01428561567529</v>
      </c>
      <c r="O355" s="28">
        <v>85.74083607894588</v>
      </c>
      <c r="P355" s="28">
        <v>84.60440437713419</v>
      </c>
      <c r="Q355" s="28">
        <v>66.73465585327725</v>
      </c>
      <c r="R355" s="28">
        <v>67.93095021381212</v>
      </c>
      <c r="S355" s="28">
        <v>69.36963635166939</v>
      </c>
      <c r="T355" s="28">
        <v>76.70162366754377</v>
      </c>
      <c r="U355" s="28">
        <v>73.67459361578707</v>
      </c>
      <c r="V355" s="28">
        <v>63.818639644865655</v>
      </c>
      <c r="W355" s="28">
        <v>55.53712820491951</v>
      </c>
      <c r="X355" s="28">
        <v>50.49043185990929</v>
      </c>
      <c r="Y355" s="28">
        <v>72.7443703318115</v>
      </c>
      <c r="Z355" s="28">
        <v>50.54169616252051</v>
      </c>
      <c r="AA355" s="28">
        <v>28.196060736995324</v>
      </c>
      <c r="AB355" s="28">
        <v>76.71570460032677</v>
      </c>
      <c r="AC355" s="29">
        <v>3629.7766671860286</v>
      </c>
    </row>
    <row r="356" spans="1:29" ht="12.75" customHeight="1">
      <c r="A356" s="114"/>
      <c r="B356" s="111" t="s">
        <v>121</v>
      </c>
      <c r="C356" s="123" t="s">
        <v>29</v>
      </c>
      <c r="D356" s="35" t="s">
        <v>58</v>
      </c>
      <c r="E356" s="36">
        <v>906.7981983062197</v>
      </c>
      <c r="F356" s="36">
        <v>318.1281326579202</v>
      </c>
      <c r="G356" s="36">
        <v>655.9031722555521</v>
      </c>
      <c r="H356" s="36">
        <v>1408.5008130059891</v>
      </c>
      <c r="I356" s="36">
        <v>1277.8351790172524</v>
      </c>
      <c r="J356" s="36">
        <v>108.79717449825225</v>
      </c>
      <c r="K356" s="36">
        <v>119.78312700363581</v>
      </c>
      <c r="L356" s="36">
        <v>126.27303510336748</v>
      </c>
      <c r="M356" s="36">
        <v>145.0814714260871</v>
      </c>
      <c r="N356" s="36">
        <v>136.43824237598722</v>
      </c>
      <c r="O356" s="36">
        <v>160.6746749547701</v>
      </c>
      <c r="P356" s="36">
        <v>163.1246590761731</v>
      </c>
      <c r="Q356" s="36">
        <v>120.11593451433731</v>
      </c>
      <c r="R356" s="36">
        <v>125.23623722460701</v>
      </c>
      <c r="S356" s="36">
        <v>119.94159625539682</v>
      </c>
      <c r="T356" s="36">
        <v>130.50247107855557</v>
      </c>
      <c r="U356" s="36">
        <v>115.79541340403182</v>
      </c>
      <c r="V356" s="36">
        <v>117.410076809944</v>
      </c>
      <c r="W356" s="36">
        <v>117.36275396509673</v>
      </c>
      <c r="X356" s="36">
        <v>116.68164831177157</v>
      </c>
      <c r="Y356" s="36">
        <v>88.92748957265695</v>
      </c>
      <c r="Z356" s="36">
        <v>91.61652948988831</v>
      </c>
      <c r="AA356" s="36">
        <v>62.98888513402032</v>
      </c>
      <c r="AB356" s="36">
        <v>251.36028920586492</v>
      </c>
      <c r="AC356" s="37">
        <v>6985.277204647377</v>
      </c>
    </row>
    <row r="357" spans="1:29" ht="12.75" customHeight="1">
      <c r="A357" s="114"/>
      <c r="B357" s="112"/>
      <c r="C357" s="123"/>
      <c r="D357" s="38" t="s">
        <v>79</v>
      </c>
      <c r="E357" s="39">
        <v>1.470146336976693</v>
      </c>
      <c r="F357" s="39">
        <v>1.8091886769248016</v>
      </c>
      <c r="G357" s="39">
        <v>2.315763450336399</v>
      </c>
      <c r="H357" s="39">
        <v>8.357487788967275</v>
      </c>
      <c r="I357" s="39">
        <v>12.047337025752503</v>
      </c>
      <c r="J357" s="39">
        <v>1.956104006977102</v>
      </c>
      <c r="K357" s="39">
        <v>2.0536761898826428</v>
      </c>
      <c r="L357" s="39">
        <v>2.1167241668261143</v>
      </c>
      <c r="M357" s="39">
        <v>2.3091712171667385</v>
      </c>
      <c r="N357" s="39">
        <v>2.3659203702595923</v>
      </c>
      <c r="O357" s="39">
        <v>4.470527343618389</v>
      </c>
      <c r="P357" s="39">
        <v>3.3082665297191363</v>
      </c>
      <c r="Q357" s="39">
        <v>3.398011574166279</v>
      </c>
      <c r="R357" s="39">
        <v>2.5167851940087234</v>
      </c>
      <c r="S357" s="39">
        <v>1.5249668599501034</v>
      </c>
      <c r="T357" s="39">
        <v>2.2702599541701716</v>
      </c>
      <c r="U357" s="39">
        <v>2.2148733220434855</v>
      </c>
      <c r="V357" s="39">
        <v>2.126517033989448</v>
      </c>
      <c r="W357" s="39">
        <v>4.250879712068077</v>
      </c>
      <c r="X357" s="39">
        <v>3.9710607335766603</v>
      </c>
      <c r="Y357" s="39">
        <v>2.4112800705095148</v>
      </c>
      <c r="Z357" s="39">
        <v>1.3877568260500313</v>
      </c>
      <c r="AA357" s="39">
        <v>0.4454512849014655</v>
      </c>
      <c r="AB357" s="39">
        <v>11.746235625945294</v>
      </c>
      <c r="AC357" s="40">
        <v>82.84439129478663</v>
      </c>
    </row>
    <row r="358" spans="1:29" ht="12.75" customHeight="1">
      <c r="A358" s="114"/>
      <c r="B358" s="112"/>
      <c r="C358" s="123"/>
      <c r="D358" s="22" t="s">
        <v>30</v>
      </c>
      <c r="E358" s="26">
        <v>3.250646806461001</v>
      </c>
      <c r="F358" s="26">
        <v>0.45620751243</v>
      </c>
      <c r="G358" s="26">
        <v>1.32914751444</v>
      </c>
      <c r="H358" s="26">
        <v>1.828750429574</v>
      </c>
      <c r="I358" s="26">
        <v>0.341524058706</v>
      </c>
      <c r="J358" s="26">
        <v>0.2706821147916624</v>
      </c>
      <c r="K358" s="26">
        <v>0.3024000833131563</v>
      </c>
      <c r="L358" s="26">
        <v>0.3175736768995606</v>
      </c>
      <c r="M358" s="26">
        <v>0.3665706972162804</v>
      </c>
      <c r="N358" s="26">
        <v>0.34525851663434015</v>
      </c>
      <c r="O358" s="26">
        <v>0.08591574018942394</v>
      </c>
      <c r="P358" s="26">
        <v>0.08693134059122129</v>
      </c>
      <c r="Q358" s="26">
        <v>0.06446743899150227</v>
      </c>
      <c r="R358" s="26">
        <v>0.0660268478031825</v>
      </c>
      <c r="S358" s="26">
        <v>0.06187960809166998</v>
      </c>
      <c r="T358" s="26">
        <v>0.11687540456376605</v>
      </c>
      <c r="U358" s="26">
        <v>0.10340919852438765</v>
      </c>
      <c r="V358" s="26">
        <v>0.10440603444584631</v>
      </c>
      <c r="W358" s="26">
        <v>0.115699217832</v>
      </c>
      <c r="X358" s="26">
        <v>0</v>
      </c>
      <c r="Y358" s="26">
        <v>0</v>
      </c>
      <c r="Z358" s="26">
        <v>0.282122335825</v>
      </c>
      <c r="AA358" s="26">
        <v>0</v>
      </c>
      <c r="AB358" s="26">
        <v>0.8344741779579999</v>
      </c>
      <c r="AC358" s="27">
        <v>10.730968755282001</v>
      </c>
    </row>
    <row r="359" spans="1:29" ht="12.75" customHeight="1">
      <c r="A359" s="114"/>
      <c r="B359" s="112"/>
      <c r="C359" s="123"/>
      <c r="D359" s="18" t="s">
        <v>31</v>
      </c>
      <c r="E359" s="28">
        <v>911.5189914496573</v>
      </c>
      <c r="F359" s="28">
        <v>320.3935288472751</v>
      </c>
      <c r="G359" s="28">
        <v>659.5480832203285</v>
      </c>
      <c r="H359" s="28">
        <v>1418.6870512245303</v>
      </c>
      <c r="I359" s="28">
        <v>1290.2240401017107</v>
      </c>
      <c r="J359" s="28">
        <v>111.023960620021</v>
      </c>
      <c r="K359" s="28">
        <v>122.13920327683161</v>
      </c>
      <c r="L359" s="28">
        <v>128.70733294709316</v>
      </c>
      <c r="M359" s="28">
        <v>147.75721334047012</v>
      </c>
      <c r="N359" s="28">
        <v>139.14942126288116</v>
      </c>
      <c r="O359" s="28">
        <v>165.23111803857788</v>
      </c>
      <c r="P359" s="28">
        <v>166.51985694648343</v>
      </c>
      <c r="Q359" s="28">
        <v>123.57841352749509</v>
      </c>
      <c r="R359" s="28">
        <v>127.8190492664189</v>
      </c>
      <c r="S359" s="28">
        <v>121.52844272343859</v>
      </c>
      <c r="T359" s="28">
        <v>132.88960643728947</v>
      </c>
      <c r="U359" s="28">
        <v>118.11369592459968</v>
      </c>
      <c r="V359" s="28">
        <v>119.6409998783793</v>
      </c>
      <c r="W359" s="28">
        <v>121.72933289499682</v>
      </c>
      <c r="X359" s="28">
        <v>120.65270904534822</v>
      </c>
      <c r="Y359" s="28">
        <v>91.33876964316646</v>
      </c>
      <c r="Z359" s="28">
        <v>93.28640865176334</v>
      </c>
      <c r="AA359" s="28">
        <v>63.43433641892178</v>
      </c>
      <c r="AB359" s="28">
        <v>263.9409990097682</v>
      </c>
      <c r="AC359" s="29">
        <v>7078.852564697448</v>
      </c>
    </row>
    <row r="360" spans="1:29" ht="12.75" customHeight="1">
      <c r="A360" s="114"/>
      <c r="B360" s="112"/>
      <c r="C360" s="123" t="s">
        <v>80</v>
      </c>
      <c r="D360" s="35" t="s">
        <v>58</v>
      </c>
      <c r="E360" s="36">
        <v>11.861731846029953</v>
      </c>
      <c r="F360" s="36">
        <v>12.123824581093992</v>
      </c>
      <c r="G360" s="36">
        <v>38.31226071877152</v>
      </c>
      <c r="H360" s="36">
        <v>117.31012780518755</v>
      </c>
      <c r="I360" s="36">
        <v>120.32495324297119</v>
      </c>
      <c r="J360" s="36">
        <v>14.393413297177737</v>
      </c>
      <c r="K360" s="36">
        <v>14.06007516022851</v>
      </c>
      <c r="L360" s="36">
        <v>16.15095228363533</v>
      </c>
      <c r="M360" s="36">
        <v>19.046853979816703</v>
      </c>
      <c r="N360" s="36">
        <v>18.46348307525615</v>
      </c>
      <c r="O360" s="36">
        <v>29.255247028118518</v>
      </c>
      <c r="P360" s="36">
        <v>28.41250537041632</v>
      </c>
      <c r="Q360" s="36">
        <v>20.381231646834333</v>
      </c>
      <c r="R360" s="36">
        <v>21.933229341035133</v>
      </c>
      <c r="S360" s="36">
        <v>21.384931172833802</v>
      </c>
      <c r="T360" s="36">
        <v>19.691380649844007</v>
      </c>
      <c r="U360" s="36">
        <v>16.884248630764723</v>
      </c>
      <c r="V360" s="36">
        <v>16.822305204976118</v>
      </c>
      <c r="W360" s="36">
        <v>17.63923469793126</v>
      </c>
      <c r="X360" s="36">
        <v>14.519710532895353</v>
      </c>
      <c r="Y360" s="36">
        <v>17.45056235859683</v>
      </c>
      <c r="Z360" s="36">
        <v>15.822015079460547</v>
      </c>
      <c r="AA360" s="36">
        <v>9.604979820361434</v>
      </c>
      <c r="AB360" s="36">
        <v>18.686529196845</v>
      </c>
      <c r="AC360" s="37">
        <v>650.535786721082</v>
      </c>
    </row>
    <row r="361" spans="1:29" ht="12.75" customHeight="1">
      <c r="A361" s="114"/>
      <c r="B361" s="112"/>
      <c r="C361" s="123"/>
      <c r="D361" s="38" t="s">
        <v>79</v>
      </c>
      <c r="E361" s="39">
        <v>2.5802360974821292</v>
      </c>
      <c r="F361" s="39">
        <v>7.480539282539536</v>
      </c>
      <c r="G361" s="39">
        <v>43.85384430803317</v>
      </c>
      <c r="H361" s="39">
        <v>148.96411412428205</v>
      </c>
      <c r="I361" s="39">
        <v>240.61503585175984</v>
      </c>
      <c r="J361" s="39">
        <v>43.82288107971199</v>
      </c>
      <c r="K361" s="39">
        <v>34.39866634498763</v>
      </c>
      <c r="L361" s="39">
        <v>30.606034171544668</v>
      </c>
      <c r="M361" s="39">
        <v>43.50387899400574</v>
      </c>
      <c r="N361" s="39">
        <v>55.32651941183993</v>
      </c>
      <c r="O361" s="39">
        <v>77.42306544048671</v>
      </c>
      <c r="P361" s="39">
        <v>62.08904014827354</v>
      </c>
      <c r="Q361" s="39">
        <v>52.85791062151312</v>
      </c>
      <c r="R361" s="39">
        <v>46.172306502447015</v>
      </c>
      <c r="S361" s="39">
        <v>44.48381944019612</v>
      </c>
      <c r="T361" s="39">
        <v>45.58372898408393</v>
      </c>
      <c r="U361" s="39">
        <v>49.82641995278747</v>
      </c>
      <c r="V361" s="39">
        <v>46.92357417701224</v>
      </c>
      <c r="W361" s="39">
        <v>40.00841266329925</v>
      </c>
      <c r="X361" s="39">
        <v>67.44210850038856</v>
      </c>
      <c r="Y361" s="39">
        <v>67.35390680806914</v>
      </c>
      <c r="Z361" s="39">
        <v>38.95028850564778</v>
      </c>
      <c r="AA361" s="39">
        <v>27.06857018819975</v>
      </c>
      <c r="AB361" s="39">
        <v>132.25425340740367</v>
      </c>
      <c r="AC361" s="40">
        <v>1449.589155005995</v>
      </c>
    </row>
    <row r="362" spans="1:29" ht="12.75" customHeight="1">
      <c r="A362" s="114"/>
      <c r="B362" s="112"/>
      <c r="C362" s="123"/>
      <c r="D362" s="22" t="s">
        <v>30</v>
      </c>
      <c r="E362" s="26">
        <v>0.130691356884</v>
      </c>
      <c r="F362" s="26">
        <v>0.626009720394</v>
      </c>
      <c r="G362" s="26">
        <v>1.28918423784</v>
      </c>
      <c r="H362" s="26">
        <v>2.517411088242</v>
      </c>
      <c r="I362" s="26">
        <v>1.555841643384</v>
      </c>
      <c r="J362" s="26">
        <v>0.05752250391066619</v>
      </c>
      <c r="K362" s="26">
        <v>0.05136066948570682</v>
      </c>
      <c r="L362" s="26">
        <v>0.05183948285243978</v>
      </c>
      <c r="M362" s="26">
        <v>0.06808564863916801</v>
      </c>
      <c r="N362" s="26">
        <v>0.0775356063040192</v>
      </c>
      <c r="O362" s="26">
        <v>0.0905992689005969</v>
      </c>
      <c r="P362" s="26">
        <v>0.0783413682643735</v>
      </c>
      <c r="Q362" s="26">
        <v>0.05947010649997072</v>
      </c>
      <c r="R362" s="26">
        <v>0.062259480594687396</v>
      </c>
      <c r="S362" s="26">
        <v>0.05874978046837149</v>
      </c>
      <c r="T362" s="26">
        <v>0</v>
      </c>
      <c r="U362" s="26">
        <v>0</v>
      </c>
      <c r="V362" s="26">
        <v>0</v>
      </c>
      <c r="W362" s="26">
        <v>0.04814732426</v>
      </c>
      <c r="X362" s="26">
        <v>0.02655562986</v>
      </c>
      <c r="Y362" s="26">
        <v>0</v>
      </c>
      <c r="Z362" s="26">
        <v>0</v>
      </c>
      <c r="AA362" s="26">
        <v>0</v>
      </c>
      <c r="AB362" s="26">
        <v>1.130683211784</v>
      </c>
      <c r="AC362" s="27">
        <v>7.980288128568002</v>
      </c>
    </row>
    <row r="363" spans="1:29" ht="12.75" customHeight="1">
      <c r="A363" s="114"/>
      <c r="B363" s="112"/>
      <c r="C363" s="123"/>
      <c r="D363" s="18" t="s">
        <v>31</v>
      </c>
      <c r="E363" s="28">
        <v>14.572659300396085</v>
      </c>
      <c r="F363" s="28">
        <v>20.23037358402753</v>
      </c>
      <c r="G363" s="28">
        <v>83.45528926464468</v>
      </c>
      <c r="H363" s="28">
        <v>268.79165301771167</v>
      </c>
      <c r="I363" s="28">
        <v>362.49583073811505</v>
      </c>
      <c r="J363" s="28">
        <v>58.2738168808004</v>
      </c>
      <c r="K363" s="28">
        <v>48.51010217470185</v>
      </c>
      <c r="L363" s="28">
        <v>46.808825938032435</v>
      </c>
      <c r="M363" s="28">
        <v>62.6188186224616</v>
      </c>
      <c r="N363" s="28">
        <v>73.8675380934001</v>
      </c>
      <c r="O363" s="28">
        <v>106.76891173750583</v>
      </c>
      <c r="P363" s="28">
        <v>90.57988688695424</v>
      </c>
      <c r="Q363" s="28">
        <v>73.29861237484742</v>
      </c>
      <c r="R363" s="28">
        <v>68.16779532407683</v>
      </c>
      <c r="S363" s="28">
        <v>65.9275003934983</v>
      </c>
      <c r="T363" s="28">
        <v>65.27510963392794</v>
      </c>
      <c r="U363" s="28">
        <v>66.71066858355219</v>
      </c>
      <c r="V363" s="28">
        <v>63.74587938198836</v>
      </c>
      <c r="W363" s="28">
        <v>57.69579468549051</v>
      </c>
      <c r="X363" s="28">
        <v>81.9883746631439</v>
      </c>
      <c r="Y363" s="28">
        <v>84.80446916666597</v>
      </c>
      <c r="Z363" s="28">
        <v>54.772303585108325</v>
      </c>
      <c r="AA363" s="28">
        <v>36.673550008561186</v>
      </c>
      <c r="AB363" s="28">
        <v>152.07146581603266</v>
      </c>
      <c r="AC363" s="29">
        <v>2108.1052298556447</v>
      </c>
    </row>
    <row r="364" spans="1:29" ht="12.75" customHeight="1">
      <c r="A364" s="114"/>
      <c r="B364" s="113"/>
      <c r="C364" s="123" t="s">
        <v>28</v>
      </c>
      <c r="D364" s="123"/>
      <c r="E364" s="28">
        <v>926.0916507500533</v>
      </c>
      <c r="F364" s="28">
        <v>340.6239024313026</v>
      </c>
      <c r="G364" s="28">
        <v>743.0033724849732</v>
      </c>
      <c r="H364" s="28">
        <v>1687.4787042422422</v>
      </c>
      <c r="I364" s="28">
        <v>1652.7198708398257</v>
      </c>
      <c r="J364" s="28">
        <v>169.2977775008214</v>
      </c>
      <c r="K364" s="28">
        <v>170.64930545153345</v>
      </c>
      <c r="L364" s="28">
        <v>175.51615888512558</v>
      </c>
      <c r="M364" s="28">
        <v>210.3760319629317</v>
      </c>
      <c r="N364" s="28">
        <v>213.01695935628126</v>
      </c>
      <c r="O364" s="28">
        <v>272.00002977608375</v>
      </c>
      <c r="P364" s="28">
        <v>257.0997438334376</v>
      </c>
      <c r="Q364" s="28">
        <v>196.87702590234252</v>
      </c>
      <c r="R364" s="28">
        <v>195.98684459049576</v>
      </c>
      <c r="S364" s="28">
        <v>187.45594311693688</v>
      </c>
      <c r="T364" s="28">
        <v>198.1647160712174</v>
      </c>
      <c r="U364" s="28">
        <v>184.82436450815186</v>
      </c>
      <c r="V364" s="28">
        <v>183.38687926036766</v>
      </c>
      <c r="W364" s="28">
        <v>179.4251275804873</v>
      </c>
      <c r="X364" s="28">
        <v>202.64108370849212</v>
      </c>
      <c r="Y364" s="28">
        <v>176.1432388098324</v>
      </c>
      <c r="Z364" s="28">
        <v>148.05871223687166</v>
      </c>
      <c r="AA364" s="28">
        <v>100.10788642748297</v>
      </c>
      <c r="AB364" s="28">
        <v>416.01246482580086</v>
      </c>
      <c r="AC364" s="29">
        <v>9186.957794553093</v>
      </c>
    </row>
    <row r="365" spans="1:29" ht="12.75" customHeight="1">
      <c r="A365" s="114"/>
      <c r="B365" s="111" t="s">
        <v>122</v>
      </c>
      <c r="C365" s="123" t="s">
        <v>29</v>
      </c>
      <c r="D365" s="35" t="s">
        <v>58</v>
      </c>
      <c r="E365" s="36">
        <v>952.9348624307034</v>
      </c>
      <c r="F365" s="36">
        <v>421.7846407672432</v>
      </c>
      <c r="G365" s="36">
        <v>948.678575972452</v>
      </c>
      <c r="H365" s="36">
        <v>1851.4789230657566</v>
      </c>
      <c r="I365" s="36">
        <v>1720.8301119307641</v>
      </c>
      <c r="J365" s="36">
        <v>152.6959600265699</v>
      </c>
      <c r="K365" s="36">
        <v>156.4346145735721</v>
      </c>
      <c r="L365" s="36">
        <v>165.84259504743304</v>
      </c>
      <c r="M365" s="36">
        <v>185.05346329813108</v>
      </c>
      <c r="N365" s="36">
        <v>158.7770255136481</v>
      </c>
      <c r="O365" s="36">
        <v>190.83959392400945</v>
      </c>
      <c r="P365" s="36">
        <v>186.22559075671066</v>
      </c>
      <c r="Q365" s="36">
        <v>140.7933193174414</v>
      </c>
      <c r="R365" s="36">
        <v>149.26381002547384</v>
      </c>
      <c r="S365" s="36">
        <v>143.13615149730845</v>
      </c>
      <c r="T365" s="36">
        <v>158.6106197579485</v>
      </c>
      <c r="U365" s="36">
        <v>154.0969692662273</v>
      </c>
      <c r="V365" s="36">
        <v>165.4411268853397</v>
      </c>
      <c r="W365" s="36">
        <v>146.35779871182294</v>
      </c>
      <c r="X365" s="36">
        <v>147.8947166625572</v>
      </c>
      <c r="Y365" s="36">
        <v>133.76393010730027</v>
      </c>
      <c r="Z365" s="36">
        <v>109.6438765541927</v>
      </c>
      <c r="AA365" s="36">
        <v>68.38005553410879</v>
      </c>
      <c r="AB365" s="36">
        <v>297.967252789168</v>
      </c>
      <c r="AC365" s="37">
        <v>8906.925584415885</v>
      </c>
    </row>
    <row r="366" spans="1:29" ht="12.75" customHeight="1">
      <c r="A366" s="114"/>
      <c r="B366" s="112"/>
      <c r="C366" s="123"/>
      <c r="D366" s="38" t="s">
        <v>79</v>
      </c>
      <c r="E366" s="39">
        <v>2.1405263577563254</v>
      </c>
      <c r="F366" s="39">
        <v>3.694410262509169</v>
      </c>
      <c r="G366" s="39">
        <v>9.570348623401467</v>
      </c>
      <c r="H366" s="39">
        <v>20.475970518625815</v>
      </c>
      <c r="I366" s="39">
        <v>23.033906578867125</v>
      </c>
      <c r="J366" s="39">
        <v>2.8474143104972836</v>
      </c>
      <c r="K366" s="39">
        <v>3.5454717004223886</v>
      </c>
      <c r="L366" s="39">
        <v>3.2441180857689753</v>
      </c>
      <c r="M366" s="39">
        <v>3.490622152049526</v>
      </c>
      <c r="N366" s="39">
        <v>3.039846922529325</v>
      </c>
      <c r="O366" s="39">
        <v>5.150096030314772</v>
      </c>
      <c r="P366" s="39">
        <v>4.482053419500556</v>
      </c>
      <c r="Q366" s="39">
        <v>4.93914652507649</v>
      </c>
      <c r="R366" s="39">
        <v>3.1245480738193288</v>
      </c>
      <c r="S366" s="39">
        <v>2.6399423362871706</v>
      </c>
      <c r="T366" s="39">
        <v>4.618954528655151</v>
      </c>
      <c r="U366" s="39">
        <v>4.768717012355435</v>
      </c>
      <c r="V366" s="39">
        <v>4.946767432597108</v>
      </c>
      <c r="W366" s="39">
        <v>6.10729399271148</v>
      </c>
      <c r="X366" s="39">
        <v>4.514662816268577</v>
      </c>
      <c r="Y366" s="39">
        <v>3.889478331825104</v>
      </c>
      <c r="Z366" s="39">
        <v>5.630059683427142</v>
      </c>
      <c r="AA366" s="39">
        <v>1.913862194276031</v>
      </c>
      <c r="AB366" s="39">
        <v>24.063554350776425</v>
      </c>
      <c r="AC366" s="40">
        <v>155.87177224031817</v>
      </c>
    </row>
    <row r="367" spans="1:29" ht="12.75" customHeight="1">
      <c r="A367" s="114"/>
      <c r="B367" s="112"/>
      <c r="C367" s="123"/>
      <c r="D367" s="22" t="s">
        <v>30</v>
      </c>
      <c r="E367" s="26">
        <v>5.048295478402</v>
      </c>
      <c r="F367" s="26">
        <v>2.842531342718</v>
      </c>
      <c r="G367" s="26">
        <v>1.6914094020789998</v>
      </c>
      <c r="H367" s="26">
        <v>2.1325091641080003</v>
      </c>
      <c r="I367" s="26">
        <v>3.2567239554830003</v>
      </c>
      <c r="J367" s="26">
        <v>0.07491458243584234</v>
      </c>
      <c r="K367" s="26">
        <v>0.0779116091507028</v>
      </c>
      <c r="L367" s="26">
        <v>0.08213978922370725</v>
      </c>
      <c r="M367" s="26">
        <v>0.09152196597505866</v>
      </c>
      <c r="N367" s="26">
        <v>0.077298133831689</v>
      </c>
      <c r="O367" s="26">
        <v>0.3762138779520238</v>
      </c>
      <c r="P367" s="26">
        <v>0.36730661940548376</v>
      </c>
      <c r="Q367" s="26">
        <v>0.2779193250919276</v>
      </c>
      <c r="R367" s="26">
        <v>0.2906347955585005</v>
      </c>
      <c r="S367" s="26">
        <v>0.27635429443006393</v>
      </c>
      <c r="T367" s="26">
        <v>0.24089798746500055</v>
      </c>
      <c r="U367" s="26">
        <v>0.2363771559827547</v>
      </c>
      <c r="V367" s="26">
        <v>0.2548032583762447</v>
      </c>
      <c r="W367" s="26">
        <v>0.040661402868</v>
      </c>
      <c r="X367" s="26">
        <v>1.2780388360100001</v>
      </c>
      <c r="Y367" s="26">
        <v>0.145067668173</v>
      </c>
      <c r="Z367" s="26">
        <v>0</v>
      </c>
      <c r="AA367" s="26">
        <v>0</v>
      </c>
      <c r="AB367" s="26">
        <v>2.355096267542</v>
      </c>
      <c r="AC367" s="27">
        <v>21.514626912262</v>
      </c>
    </row>
    <row r="368" spans="1:29" ht="12.75" customHeight="1">
      <c r="A368" s="114"/>
      <c r="B368" s="112"/>
      <c r="C368" s="123"/>
      <c r="D368" s="18" t="s">
        <v>31</v>
      </c>
      <c r="E368" s="28">
        <v>960.1236842668619</v>
      </c>
      <c r="F368" s="28">
        <v>428.3215823724704</v>
      </c>
      <c r="G368" s="28">
        <v>959.9403339979325</v>
      </c>
      <c r="H368" s="28">
        <v>1874.0874027484906</v>
      </c>
      <c r="I368" s="28">
        <v>1747.1207424651143</v>
      </c>
      <c r="J368" s="28">
        <v>155.61828891950302</v>
      </c>
      <c r="K368" s="28">
        <v>160.05799788314522</v>
      </c>
      <c r="L368" s="28">
        <v>169.16885292242574</v>
      </c>
      <c r="M368" s="28">
        <v>188.63560741615566</v>
      </c>
      <c r="N368" s="28">
        <v>161.8941705700091</v>
      </c>
      <c r="O368" s="28">
        <v>196.36590383227625</v>
      </c>
      <c r="P368" s="28">
        <v>191.07495079561673</v>
      </c>
      <c r="Q368" s="28">
        <v>146.0103851676098</v>
      </c>
      <c r="R368" s="28">
        <v>152.67899289485166</v>
      </c>
      <c r="S368" s="28">
        <v>146.05244812802567</v>
      </c>
      <c r="T368" s="28">
        <v>163.47047227406867</v>
      </c>
      <c r="U368" s="28">
        <v>159.10206343456545</v>
      </c>
      <c r="V368" s="28">
        <v>170.64269757631308</v>
      </c>
      <c r="W368" s="28">
        <v>152.50575410740242</v>
      </c>
      <c r="X368" s="28">
        <v>153.68741831483578</v>
      </c>
      <c r="Y368" s="28">
        <v>137.79847610729837</v>
      </c>
      <c r="Z368" s="28">
        <v>115.27393623761984</v>
      </c>
      <c r="AA368" s="28">
        <v>70.29391772838481</v>
      </c>
      <c r="AB368" s="28">
        <v>324.3859034074864</v>
      </c>
      <c r="AC368" s="29">
        <v>9084.31198356846</v>
      </c>
    </row>
    <row r="369" spans="1:29" ht="12.75" customHeight="1">
      <c r="A369" s="114"/>
      <c r="B369" s="112"/>
      <c r="C369" s="123" t="s">
        <v>80</v>
      </c>
      <c r="D369" s="35" t="s">
        <v>58</v>
      </c>
      <c r="E369" s="36">
        <v>14.001073705894559</v>
      </c>
      <c r="F369" s="36">
        <v>13.322630865808186</v>
      </c>
      <c r="G369" s="36">
        <v>46.74801029389504</v>
      </c>
      <c r="H369" s="36">
        <v>147.0378019302532</v>
      </c>
      <c r="I369" s="36">
        <v>150.70293664960485</v>
      </c>
      <c r="J369" s="36">
        <v>18.36542691359452</v>
      </c>
      <c r="K369" s="36">
        <v>18.501380606779776</v>
      </c>
      <c r="L369" s="36">
        <v>17.15945428894627</v>
      </c>
      <c r="M369" s="36">
        <v>20.15907496995792</v>
      </c>
      <c r="N369" s="36">
        <v>20.198433644207583</v>
      </c>
      <c r="O369" s="36">
        <v>30.4893251272419</v>
      </c>
      <c r="P369" s="36">
        <v>28.12563774780613</v>
      </c>
      <c r="Q369" s="36">
        <v>20.875238842889267</v>
      </c>
      <c r="R369" s="36">
        <v>22.342402997136443</v>
      </c>
      <c r="S369" s="36">
        <v>22.662044236051276</v>
      </c>
      <c r="T369" s="36">
        <v>27.81908432189335</v>
      </c>
      <c r="U369" s="36">
        <v>26.19653634934808</v>
      </c>
      <c r="V369" s="36">
        <v>25.958122713707418</v>
      </c>
      <c r="W369" s="36">
        <v>25.595102086588117</v>
      </c>
      <c r="X369" s="36">
        <v>21.30727029833019</v>
      </c>
      <c r="Y369" s="36">
        <v>23.672641506652067</v>
      </c>
      <c r="Z369" s="36">
        <v>21.296331096106673</v>
      </c>
      <c r="AA369" s="36">
        <v>12.994569210573752</v>
      </c>
      <c r="AB369" s="36">
        <v>26.666280329268005</v>
      </c>
      <c r="AC369" s="37">
        <v>802.1968107325347</v>
      </c>
    </row>
    <row r="370" spans="1:29" ht="12.75" customHeight="1">
      <c r="A370" s="114"/>
      <c r="B370" s="112"/>
      <c r="C370" s="123"/>
      <c r="D370" s="38" t="s">
        <v>79</v>
      </c>
      <c r="E370" s="39">
        <v>4.334456814670174</v>
      </c>
      <c r="F370" s="39">
        <v>9.391712454249497</v>
      </c>
      <c r="G370" s="39">
        <v>102.18057316584554</v>
      </c>
      <c r="H370" s="39">
        <v>424.7438690627408</v>
      </c>
      <c r="I370" s="39">
        <v>572.7483932422098</v>
      </c>
      <c r="J370" s="39">
        <v>77.93666528676296</v>
      </c>
      <c r="K370" s="39">
        <v>77.33912557391967</v>
      </c>
      <c r="L370" s="39">
        <v>80.33713762150633</v>
      </c>
      <c r="M370" s="39">
        <v>104.46113579170229</v>
      </c>
      <c r="N370" s="39">
        <v>109.79983170605553</v>
      </c>
      <c r="O370" s="39">
        <v>125.24061559074579</v>
      </c>
      <c r="P370" s="39">
        <v>126.98026422564072</v>
      </c>
      <c r="Q370" s="39">
        <v>107.88868316928739</v>
      </c>
      <c r="R370" s="39">
        <v>96.61461487621996</v>
      </c>
      <c r="S370" s="39">
        <v>90.8392437206375</v>
      </c>
      <c r="T370" s="39">
        <v>111.62533277506668</v>
      </c>
      <c r="U370" s="39">
        <v>112.18028291089676</v>
      </c>
      <c r="V370" s="39">
        <v>109.19228072241573</v>
      </c>
      <c r="W370" s="39">
        <v>93.5619523302265</v>
      </c>
      <c r="X370" s="39">
        <v>93.44560643520576</v>
      </c>
      <c r="Y370" s="39">
        <v>74.76880035521287</v>
      </c>
      <c r="Z370" s="39">
        <v>92.90120136957034</v>
      </c>
      <c r="AA370" s="39">
        <v>59.57121045995302</v>
      </c>
      <c r="AB370" s="39">
        <v>226.72040830626045</v>
      </c>
      <c r="AC370" s="40">
        <v>3084.803397967003</v>
      </c>
    </row>
    <row r="371" spans="1:29" ht="12.75" customHeight="1">
      <c r="A371" s="114"/>
      <c r="B371" s="112"/>
      <c r="C371" s="123"/>
      <c r="D371" s="22" t="s">
        <v>30</v>
      </c>
      <c r="E371" s="26">
        <v>0.484914416041</v>
      </c>
      <c r="F371" s="26">
        <v>0.408117052875</v>
      </c>
      <c r="G371" s="26">
        <v>2.8388305648580006</v>
      </c>
      <c r="H371" s="26">
        <v>8.796858468411997</v>
      </c>
      <c r="I371" s="26">
        <v>9.165849424796</v>
      </c>
      <c r="J371" s="26">
        <v>0.5635193490151749</v>
      </c>
      <c r="K371" s="26">
        <v>0.5840876678783514</v>
      </c>
      <c r="L371" s="26">
        <v>0.5299956974104932</v>
      </c>
      <c r="M371" s="26">
        <v>0.7192716562546071</v>
      </c>
      <c r="N371" s="26">
        <v>0.7709766114773737</v>
      </c>
      <c r="O371" s="26">
        <v>1.2696892874712922</v>
      </c>
      <c r="P371" s="26">
        <v>1.1918601058896228</v>
      </c>
      <c r="Q371" s="26">
        <v>1.0194544060071278</v>
      </c>
      <c r="R371" s="26">
        <v>0.9643820519053181</v>
      </c>
      <c r="S371" s="26">
        <v>0.8806100645126397</v>
      </c>
      <c r="T371" s="26">
        <v>0.5517748627924651</v>
      </c>
      <c r="U371" s="26">
        <v>0.5182219560663796</v>
      </c>
      <c r="V371" s="26">
        <v>0.5720470931241552</v>
      </c>
      <c r="W371" s="26">
        <v>1.1705959994250001</v>
      </c>
      <c r="X371" s="26">
        <v>0.0753363462</v>
      </c>
      <c r="Y371" s="26">
        <v>0.475402475947</v>
      </c>
      <c r="Z371" s="26">
        <v>0.7999856738600001</v>
      </c>
      <c r="AA371" s="26">
        <v>0.74710004614</v>
      </c>
      <c r="AB371" s="26">
        <v>3.8842296319699994</v>
      </c>
      <c r="AC371" s="27">
        <v>38.983110910329</v>
      </c>
    </row>
    <row r="372" spans="1:29" ht="12.75" customHeight="1">
      <c r="A372" s="114"/>
      <c r="B372" s="112"/>
      <c r="C372" s="123"/>
      <c r="D372" s="18" t="s">
        <v>31</v>
      </c>
      <c r="E372" s="28">
        <v>18.820444936605732</v>
      </c>
      <c r="F372" s="28">
        <v>23.12246037293268</v>
      </c>
      <c r="G372" s="28">
        <v>151.7674140245986</v>
      </c>
      <c r="H372" s="28">
        <v>580.578529461406</v>
      </c>
      <c r="I372" s="28">
        <v>732.6171793166106</v>
      </c>
      <c r="J372" s="28">
        <v>96.86561154937267</v>
      </c>
      <c r="K372" s="28">
        <v>96.4245938485778</v>
      </c>
      <c r="L372" s="28">
        <v>98.0265876078631</v>
      </c>
      <c r="M372" s="28">
        <v>125.33948241791481</v>
      </c>
      <c r="N372" s="28">
        <v>130.7692419617405</v>
      </c>
      <c r="O372" s="28">
        <v>156.99963000545898</v>
      </c>
      <c r="P372" s="28">
        <v>156.29776207933648</v>
      </c>
      <c r="Q372" s="28">
        <v>129.7833764181838</v>
      </c>
      <c r="R372" s="28">
        <v>119.92139992526171</v>
      </c>
      <c r="S372" s="28">
        <v>114.3818980212014</v>
      </c>
      <c r="T372" s="28">
        <v>139.99619195975248</v>
      </c>
      <c r="U372" s="28">
        <v>138.8950412163112</v>
      </c>
      <c r="V372" s="28">
        <v>135.72245052924728</v>
      </c>
      <c r="W372" s="28">
        <v>120.32765041623963</v>
      </c>
      <c r="X372" s="28">
        <v>114.82821307973595</v>
      </c>
      <c r="Y372" s="28">
        <v>98.91684433781195</v>
      </c>
      <c r="Z372" s="28">
        <v>114.99751813953701</v>
      </c>
      <c r="AA372" s="28">
        <v>73.31287971666677</v>
      </c>
      <c r="AB372" s="28">
        <v>257.2709182674985</v>
      </c>
      <c r="AC372" s="29">
        <v>3925.983319609865</v>
      </c>
    </row>
    <row r="373" spans="1:29" ht="12.75" customHeight="1">
      <c r="A373" s="114"/>
      <c r="B373" s="113"/>
      <c r="C373" s="123" t="s">
        <v>28</v>
      </c>
      <c r="D373" s="123"/>
      <c r="E373" s="28">
        <v>978.9441292034676</v>
      </c>
      <c r="F373" s="28">
        <v>451.4440427454031</v>
      </c>
      <c r="G373" s="28">
        <v>1111.707748022531</v>
      </c>
      <c r="H373" s="28">
        <v>2454.6659322098963</v>
      </c>
      <c r="I373" s="28">
        <v>2479.7379217817247</v>
      </c>
      <c r="J373" s="28">
        <v>252.48390046887565</v>
      </c>
      <c r="K373" s="28">
        <v>256.482591731723</v>
      </c>
      <c r="L373" s="28">
        <v>267.19544053028886</v>
      </c>
      <c r="M373" s="28">
        <v>313.9750898340705</v>
      </c>
      <c r="N373" s="28">
        <v>292.6634125317496</v>
      </c>
      <c r="O373" s="28">
        <v>353.36553383773526</v>
      </c>
      <c r="P373" s="28">
        <v>347.37271287495315</v>
      </c>
      <c r="Q373" s="28">
        <v>275.7937615857936</v>
      </c>
      <c r="R373" s="28">
        <v>272.60039282011337</v>
      </c>
      <c r="S373" s="28">
        <v>260.43434614922705</v>
      </c>
      <c r="T373" s="28">
        <v>303.4666642338212</v>
      </c>
      <c r="U373" s="28">
        <v>297.9971046508767</v>
      </c>
      <c r="V373" s="28">
        <v>306.3651481055603</v>
      </c>
      <c r="W373" s="28">
        <v>272.83340452364206</v>
      </c>
      <c r="X373" s="28">
        <v>268.5156313945717</v>
      </c>
      <c r="Y373" s="28">
        <v>236.71532044511034</v>
      </c>
      <c r="Z373" s="28">
        <v>230.27145437715686</v>
      </c>
      <c r="AA373" s="28">
        <v>143.6067974450516</v>
      </c>
      <c r="AB373" s="28">
        <v>581.6568216749848</v>
      </c>
      <c r="AC373" s="29">
        <v>13010.295303178325</v>
      </c>
    </row>
    <row r="374" spans="1:29" ht="12.75" customHeight="1">
      <c r="A374" s="114"/>
      <c r="B374" s="111" t="s">
        <v>123</v>
      </c>
      <c r="C374" s="123" t="s">
        <v>29</v>
      </c>
      <c r="D374" s="35" t="s">
        <v>58</v>
      </c>
      <c r="E374" s="36">
        <v>593.3243105699253</v>
      </c>
      <c r="F374" s="36">
        <v>245.05437010782705</v>
      </c>
      <c r="G374" s="36">
        <v>533.7581709453016</v>
      </c>
      <c r="H374" s="36">
        <v>1105.5395626861382</v>
      </c>
      <c r="I374" s="36">
        <v>976.7316838615588</v>
      </c>
      <c r="J374" s="36">
        <v>77.71186992127853</v>
      </c>
      <c r="K374" s="36">
        <v>82.85387398689667</v>
      </c>
      <c r="L374" s="36">
        <v>90.82896694907886</v>
      </c>
      <c r="M374" s="36">
        <v>96.16796520237054</v>
      </c>
      <c r="N374" s="36">
        <v>90.50438789609419</v>
      </c>
      <c r="O374" s="36">
        <v>110.75558426003894</v>
      </c>
      <c r="P374" s="36">
        <v>107.2838321945951</v>
      </c>
      <c r="Q374" s="36">
        <v>81.52124516498725</v>
      </c>
      <c r="R374" s="36">
        <v>90.01335401486938</v>
      </c>
      <c r="S374" s="36">
        <v>82.67296848166242</v>
      </c>
      <c r="T374" s="36">
        <v>91.61522080628387</v>
      </c>
      <c r="U374" s="36">
        <v>78.00577478772006</v>
      </c>
      <c r="V374" s="36">
        <v>79.5908890722271</v>
      </c>
      <c r="W374" s="36">
        <v>73.19025724985228</v>
      </c>
      <c r="X374" s="36">
        <v>64.56585489480356</v>
      </c>
      <c r="Y374" s="36">
        <v>68.0370725552762</v>
      </c>
      <c r="Z374" s="36">
        <v>52.891355060208646</v>
      </c>
      <c r="AA374" s="36">
        <v>37.05157784647816</v>
      </c>
      <c r="AB374" s="36">
        <v>128.32283725818905</v>
      </c>
      <c r="AC374" s="37">
        <v>5037.9929857736615</v>
      </c>
    </row>
    <row r="375" spans="1:29" ht="12.75" customHeight="1">
      <c r="A375" s="114"/>
      <c r="B375" s="112"/>
      <c r="C375" s="123"/>
      <c r="D375" s="38" t="s">
        <v>79</v>
      </c>
      <c r="E375" s="39">
        <v>0.9941108089801942</v>
      </c>
      <c r="F375" s="39">
        <v>0.8071728652798433</v>
      </c>
      <c r="G375" s="39">
        <v>2.362557305140571</v>
      </c>
      <c r="H375" s="39">
        <v>6.478501848538626</v>
      </c>
      <c r="I375" s="39">
        <v>9.246766463370498</v>
      </c>
      <c r="J375" s="39">
        <v>1.636310187041357</v>
      </c>
      <c r="K375" s="39">
        <v>1.144627532156683</v>
      </c>
      <c r="L375" s="39">
        <v>1.3344056987827522</v>
      </c>
      <c r="M375" s="39">
        <v>1.4457358121317807</v>
      </c>
      <c r="N375" s="39">
        <v>1.2640192468826814</v>
      </c>
      <c r="O375" s="39">
        <v>2.759910543694356</v>
      </c>
      <c r="P375" s="39">
        <v>2.2616523888949565</v>
      </c>
      <c r="Q375" s="39">
        <v>2.1110471312028887</v>
      </c>
      <c r="R375" s="39">
        <v>1.7009217646670818</v>
      </c>
      <c r="S375" s="39">
        <v>1.5186869935427842</v>
      </c>
      <c r="T375" s="39">
        <v>2.1176905385611318</v>
      </c>
      <c r="U375" s="39">
        <v>1.8260171875021345</v>
      </c>
      <c r="V375" s="39">
        <v>1.9454110928497252</v>
      </c>
      <c r="W375" s="39">
        <v>2.5895757544165363</v>
      </c>
      <c r="X375" s="39">
        <v>1.92865494139493</v>
      </c>
      <c r="Y375" s="39">
        <v>2.430701172224645</v>
      </c>
      <c r="Z375" s="39">
        <v>3.8535519223603245</v>
      </c>
      <c r="AA375" s="39">
        <v>2.345345112936567</v>
      </c>
      <c r="AB375" s="39">
        <v>8.529677840243377</v>
      </c>
      <c r="AC375" s="40">
        <v>64.63305215279642</v>
      </c>
    </row>
    <row r="376" spans="1:29" ht="12.75" customHeight="1">
      <c r="A376" s="114"/>
      <c r="B376" s="112"/>
      <c r="C376" s="123"/>
      <c r="D376" s="22" t="s">
        <v>30</v>
      </c>
      <c r="E376" s="26">
        <v>1.068886985128</v>
      </c>
      <c r="F376" s="26">
        <v>0.026746570584</v>
      </c>
      <c r="G376" s="26">
        <v>0.474818782152</v>
      </c>
      <c r="H376" s="26">
        <v>3.1174911331899993</v>
      </c>
      <c r="I376" s="26">
        <v>2.37776070333</v>
      </c>
      <c r="J376" s="26">
        <v>0.08718309925718952</v>
      </c>
      <c r="K376" s="26">
        <v>0.0912446711644839</v>
      </c>
      <c r="L376" s="26">
        <v>0.10109163306447103</v>
      </c>
      <c r="M376" s="26">
        <v>0.10693828083770394</v>
      </c>
      <c r="N376" s="26">
        <v>0.09993482665215161</v>
      </c>
      <c r="O376" s="26">
        <v>0.1364710742384531</v>
      </c>
      <c r="P376" s="26">
        <v>0.13146876220039283</v>
      </c>
      <c r="Q376" s="26">
        <v>0.1001488781109079</v>
      </c>
      <c r="R376" s="26">
        <v>0.11001503859261809</v>
      </c>
      <c r="S376" s="26">
        <v>0.09960703036662806</v>
      </c>
      <c r="T376" s="26">
        <v>0.20741536299398716</v>
      </c>
      <c r="U376" s="26">
        <v>0.17391606429879125</v>
      </c>
      <c r="V376" s="26">
        <v>0.17732577661722151</v>
      </c>
      <c r="W376" s="26">
        <v>0.5063839926</v>
      </c>
      <c r="X376" s="26">
        <v>0</v>
      </c>
      <c r="Y376" s="26">
        <v>0</v>
      </c>
      <c r="Z376" s="26">
        <v>0</v>
      </c>
      <c r="AA376" s="26">
        <v>0.21170067423199998</v>
      </c>
      <c r="AB376" s="26">
        <v>0.012630325</v>
      </c>
      <c r="AC376" s="27">
        <v>9.419179664610997</v>
      </c>
    </row>
    <row r="377" spans="1:29" ht="12.75" customHeight="1">
      <c r="A377" s="114"/>
      <c r="B377" s="112"/>
      <c r="C377" s="123"/>
      <c r="D377" s="18" t="s">
        <v>31</v>
      </c>
      <c r="E377" s="28">
        <v>595.3873083640335</v>
      </c>
      <c r="F377" s="28">
        <v>245.88828954369092</v>
      </c>
      <c r="G377" s="28">
        <v>536.5955470325941</v>
      </c>
      <c r="H377" s="28">
        <v>1115.1355556678668</v>
      </c>
      <c r="I377" s="28">
        <v>988.3562110282593</v>
      </c>
      <c r="J377" s="28">
        <v>79.43536320757707</v>
      </c>
      <c r="K377" s="28">
        <v>84.08974619021785</v>
      </c>
      <c r="L377" s="28">
        <v>92.26446428092609</v>
      </c>
      <c r="M377" s="28">
        <v>97.72063929534002</v>
      </c>
      <c r="N377" s="28">
        <v>91.868341969629</v>
      </c>
      <c r="O377" s="28">
        <v>113.65196587797173</v>
      </c>
      <c r="P377" s="28">
        <v>109.67695334569046</v>
      </c>
      <c r="Q377" s="28">
        <v>83.73244117430104</v>
      </c>
      <c r="R377" s="28">
        <v>91.82429081812907</v>
      </c>
      <c r="S377" s="28">
        <v>84.29126250557184</v>
      </c>
      <c r="T377" s="28">
        <v>93.940326707839</v>
      </c>
      <c r="U377" s="28">
        <v>80.00570803952098</v>
      </c>
      <c r="V377" s="28">
        <v>81.71362594169405</v>
      </c>
      <c r="W377" s="28">
        <v>76.28621699686882</v>
      </c>
      <c r="X377" s="28">
        <v>66.49450983619849</v>
      </c>
      <c r="Y377" s="28">
        <v>70.46777372750084</v>
      </c>
      <c r="Z377" s="28">
        <v>56.74490698256898</v>
      </c>
      <c r="AA377" s="28">
        <v>39.60862363364673</v>
      </c>
      <c r="AB377" s="28">
        <v>136.86514542343244</v>
      </c>
      <c r="AC377" s="29">
        <v>5112.04521759107</v>
      </c>
    </row>
    <row r="378" spans="1:29" ht="12.75" customHeight="1">
      <c r="A378" s="114"/>
      <c r="B378" s="112"/>
      <c r="C378" s="123" t="s">
        <v>80</v>
      </c>
      <c r="D378" s="35" t="s">
        <v>58</v>
      </c>
      <c r="E378" s="36">
        <v>15.46761124143452</v>
      </c>
      <c r="F378" s="36">
        <v>12.250428724909055</v>
      </c>
      <c r="G378" s="36">
        <v>42.845688073784146</v>
      </c>
      <c r="H378" s="36">
        <v>117.75629825870763</v>
      </c>
      <c r="I378" s="36">
        <v>155.52878438742925</v>
      </c>
      <c r="J378" s="36">
        <v>18.023664504594016</v>
      </c>
      <c r="K378" s="36">
        <v>19.24794621350471</v>
      </c>
      <c r="L378" s="36">
        <v>21.2732247971408</v>
      </c>
      <c r="M378" s="36">
        <v>22.89644004717085</v>
      </c>
      <c r="N378" s="36">
        <v>22.090655363234188</v>
      </c>
      <c r="O378" s="36">
        <v>31.883194230052666</v>
      </c>
      <c r="P378" s="36">
        <v>31.064277687259093</v>
      </c>
      <c r="Q378" s="36">
        <v>21.891156213564145</v>
      </c>
      <c r="R378" s="36">
        <v>25.27435660281977</v>
      </c>
      <c r="S378" s="36">
        <v>21.70327552123268</v>
      </c>
      <c r="T378" s="36">
        <v>24.78847721097579</v>
      </c>
      <c r="U378" s="36">
        <v>19.211764930149076</v>
      </c>
      <c r="V378" s="36">
        <v>18.917563233205005</v>
      </c>
      <c r="W378" s="36">
        <v>16.40820210318625</v>
      </c>
      <c r="X378" s="36">
        <v>17.84064026697704</v>
      </c>
      <c r="Y378" s="36">
        <v>16.444019491975247</v>
      </c>
      <c r="Z378" s="36">
        <v>16.757632333717197</v>
      </c>
      <c r="AA378" s="36">
        <v>8.584349053262898</v>
      </c>
      <c r="AB378" s="36">
        <v>14.215133908622997</v>
      </c>
      <c r="AC378" s="37">
        <v>732.3647843989091</v>
      </c>
    </row>
    <row r="379" spans="1:29" ht="12.75" customHeight="1">
      <c r="A379" s="114"/>
      <c r="B379" s="112"/>
      <c r="C379" s="123"/>
      <c r="D379" s="38" t="s">
        <v>79</v>
      </c>
      <c r="E379" s="39">
        <v>2.0090209893251174</v>
      </c>
      <c r="F379" s="39">
        <v>7.399017437643097</v>
      </c>
      <c r="G379" s="39">
        <v>34.67221849003369</v>
      </c>
      <c r="H379" s="39">
        <v>172.5691062163744</v>
      </c>
      <c r="I379" s="39">
        <v>227.40194952318194</v>
      </c>
      <c r="J379" s="39">
        <v>39.24367027913043</v>
      </c>
      <c r="K379" s="39">
        <v>26.504980237012123</v>
      </c>
      <c r="L379" s="39">
        <v>24.140248533628544</v>
      </c>
      <c r="M379" s="39">
        <v>25.8657562201812</v>
      </c>
      <c r="N379" s="39">
        <v>33.78788483111048</v>
      </c>
      <c r="O379" s="39">
        <v>58.31352062655731</v>
      </c>
      <c r="P379" s="39">
        <v>53.64971465213289</v>
      </c>
      <c r="Q379" s="39">
        <v>43.111735477418456</v>
      </c>
      <c r="R379" s="39">
        <v>37.68194359316236</v>
      </c>
      <c r="S379" s="39">
        <v>36.35881154613341</v>
      </c>
      <c r="T379" s="39">
        <v>30.041265743026194</v>
      </c>
      <c r="U379" s="39">
        <v>35.96605665151211</v>
      </c>
      <c r="V379" s="39">
        <v>38.90036589289303</v>
      </c>
      <c r="W379" s="39">
        <v>40.980188826941735</v>
      </c>
      <c r="X379" s="39">
        <v>44.95131630209248</v>
      </c>
      <c r="Y379" s="39">
        <v>41.6957358948362</v>
      </c>
      <c r="Z379" s="39">
        <v>27.922282036280656</v>
      </c>
      <c r="AA379" s="39">
        <v>20.86333092021974</v>
      </c>
      <c r="AB379" s="39">
        <v>58.096624281689714</v>
      </c>
      <c r="AC379" s="40">
        <v>1162.1267452025172</v>
      </c>
    </row>
    <row r="380" spans="1:29" ht="12.75" customHeight="1">
      <c r="A380" s="114"/>
      <c r="B380" s="112"/>
      <c r="C380" s="123"/>
      <c r="D380" s="22" t="s">
        <v>30</v>
      </c>
      <c r="E380" s="26">
        <v>0.22267261094000002</v>
      </c>
      <c r="F380" s="26">
        <v>1.091019782448</v>
      </c>
      <c r="G380" s="26">
        <v>1.5330598393950001</v>
      </c>
      <c r="H380" s="26">
        <v>3.3755923536759997</v>
      </c>
      <c r="I380" s="26">
        <v>4.778913398993999</v>
      </c>
      <c r="J380" s="26">
        <v>0.2731963738709917</v>
      </c>
      <c r="K380" s="26">
        <v>0.22537181184988928</v>
      </c>
      <c r="L380" s="26">
        <v>0.2284318767886424</v>
      </c>
      <c r="M380" s="26">
        <v>0.24598108988485473</v>
      </c>
      <c r="N380" s="26">
        <v>0.2634365301436219</v>
      </c>
      <c r="O380" s="26">
        <v>0.7857343556952494</v>
      </c>
      <c r="P380" s="26">
        <v>0.7491069553688094</v>
      </c>
      <c r="Q380" s="26">
        <v>0.555475124343781</v>
      </c>
      <c r="R380" s="26">
        <v>0.5606695448568527</v>
      </c>
      <c r="S380" s="26">
        <v>0.5038964304963068</v>
      </c>
      <c r="T380" s="26">
        <v>0.32726652521768484</v>
      </c>
      <c r="U380" s="26">
        <v>0.3208185035456571</v>
      </c>
      <c r="V380" s="26">
        <v>0.3291376419686581</v>
      </c>
      <c r="W380" s="26">
        <v>0</v>
      </c>
      <c r="X380" s="26">
        <v>0.07132772045</v>
      </c>
      <c r="Y380" s="26">
        <v>0.786992923955</v>
      </c>
      <c r="Z380" s="26">
        <v>0</v>
      </c>
      <c r="AA380" s="26">
        <v>0</v>
      </c>
      <c r="AB380" s="26">
        <v>0.14417751799999998</v>
      </c>
      <c r="AC380" s="27">
        <v>17.372278911888994</v>
      </c>
    </row>
    <row r="381" spans="1:29" ht="12.75" customHeight="1">
      <c r="A381" s="114"/>
      <c r="B381" s="112"/>
      <c r="C381" s="123"/>
      <c r="D381" s="18" t="s">
        <v>31</v>
      </c>
      <c r="E381" s="28">
        <v>17.69930484169964</v>
      </c>
      <c r="F381" s="28">
        <v>20.740465945000153</v>
      </c>
      <c r="G381" s="28">
        <v>79.05096640321285</v>
      </c>
      <c r="H381" s="28">
        <v>293.700996828758</v>
      </c>
      <c r="I381" s="28">
        <v>387.70964730960515</v>
      </c>
      <c r="J381" s="28">
        <v>57.54053115759543</v>
      </c>
      <c r="K381" s="28">
        <v>45.97829826236673</v>
      </c>
      <c r="L381" s="28">
        <v>45.64190520755798</v>
      </c>
      <c r="M381" s="28">
        <v>49.0081773572369</v>
      </c>
      <c r="N381" s="28">
        <v>56.14197672448829</v>
      </c>
      <c r="O381" s="28">
        <v>90.98244921230524</v>
      </c>
      <c r="P381" s="28">
        <v>85.4630992947608</v>
      </c>
      <c r="Q381" s="28">
        <v>65.55836681532638</v>
      </c>
      <c r="R381" s="28">
        <v>63.51696974083899</v>
      </c>
      <c r="S381" s="28">
        <v>58.565983497862405</v>
      </c>
      <c r="T381" s="28">
        <v>55.15700947921967</v>
      </c>
      <c r="U381" s="28">
        <v>55.498640085206844</v>
      </c>
      <c r="V381" s="28">
        <v>58.147066768066686</v>
      </c>
      <c r="W381" s="28">
        <v>57.38839093012798</v>
      </c>
      <c r="X381" s="28">
        <v>62.86328428951953</v>
      </c>
      <c r="Y381" s="28">
        <v>58.92674831076645</v>
      </c>
      <c r="Z381" s="28">
        <v>44.679914369997846</v>
      </c>
      <c r="AA381" s="28">
        <v>29.447679973482636</v>
      </c>
      <c r="AB381" s="28">
        <v>72.45593570831271</v>
      </c>
      <c r="AC381" s="29">
        <v>1911.863808513315</v>
      </c>
    </row>
    <row r="382" spans="1:29" ht="12.75" customHeight="1">
      <c r="A382" s="115"/>
      <c r="B382" s="113"/>
      <c r="C382" s="123" t="s">
        <v>28</v>
      </c>
      <c r="D382" s="123"/>
      <c r="E382" s="28">
        <v>613.0866132057331</v>
      </c>
      <c r="F382" s="28">
        <v>266.62875548869107</v>
      </c>
      <c r="G382" s="28">
        <v>615.646513435807</v>
      </c>
      <c r="H382" s="28">
        <v>1408.8365524966248</v>
      </c>
      <c r="I382" s="28">
        <v>1376.0658583378645</v>
      </c>
      <c r="J382" s="28">
        <v>136.9758943651725</v>
      </c>
      <c r="K382" s="28">
        <v>130.0680444525846</v>
      </c>
      <c r="L382" s="28">
        <v>137.90636948848407</v>
      </c>
      <c r="M382" s="28">
        <v>146.72881665257694</v>
      </c>
      <c r="N382" s="28">
        <v>148.0103186941173</v>
      </c>
      <c r="O382" s="28">
        <v>204.63441509027695</v>
      </c>
      <c r="P382" s="28">
        <v>195.14005264045124</v>
      </c>
      <c r="Q382" s="28">
        <v>149.29080798962744</v>
      </c>
      <c r="R382" s="28">
        <v>155.34126055896806</v>
      </c>
      <c r="S382" s="28">
        <v>142.85724600343426</v>
      </c>
      <c r="T382" s="28">
        <v>149.09733618705866</v>
      </c>
      <c r="U382" s="28">
        <v>135.50434812472784</v>
      </c>
      <c r="V382" s="28">
        <v>139.86069270976074</v>
      </c>
      <c r="W382" s="28">
        <v>133.6746079269968</v>
      </c>
      <c r="X382" s="28">
        <v>129.35779412571802</v>
      </c>
      <c r="Y382" s="28">
        <v>129.39452203826727</v>
      </c>
      <c r="Z382" s="28">
        <v>101.42482135256682</v>
      </c>
      <c r="AA382" s="28">
        <v>69.05630360712937</v>
      </c>
      <c r="AB382" s="28">
        <v>209.32108113174513</v>
      </c>
      <c r="AC382" s="29">
        <v>7023.909026104385</v>
      </c>
    </row>
    <row r="383" spans="1:29" ht="12.75" customHeight="1">
      <c r="A383" s="116" t="s">
        <v>124</v>
      </c>
      <c r="B383" s="117"/>
      <c r="C383" s="123" t="s">
        <v>29</v>
      </c>
      <c r="D383" s="35" t="s">
        <v>58</v>
      </c>
      <c r="E383" s="36">
        <v>1330.4891788009131</v>
      </c>
      <c r="F383" s="36">
        <v>680.3273100069846</v>
      </c>
      <c r="G383" s="36">
        <v>1453.911194954549</v>
      </c>
      <c r="H383" s="36">
        <v>2852.8415330000703</v>
      </c>
      <c r="I383" s="36">
        <v>2736.314615758486</v>
      </c>
      <c r="J383" s="36">
        <v>243.12680535922496</v>
      </c>
      <c r="K383" s="36">
        <v>256.98598011462803</v>
      </c>
      <c r="L383" s="36">
        <v>271.25341831638764</v>
      </c>
      <c r="M383" s="36">
        <v>313.9286622726999</v>
      </c>
      <c r="N383" s="36">
        <v>296.64342846409517</v>
      </c>
      <c r="O383" s="36">
        <v>378.9764948295034</v>
      </c>
      <c r="P383" s="36">
        <v>371.1810847599328</v>
      </c>
      <c r="Q383" s="36">
        <v>276.4067738549366</v>
      </c>
      <c r="R383" s="36">
        <v>300.5301264674069</v>
      </c>
      <c r="S383" s="36">
        <v>289.7281856315061</v>
      </c>
      <c r="T383" s="36">
        <v>289.8700266261299</v>
      </c>
      <c r="U383" s="36">
        <v>259.74185438233684</v>
      </c>
      <c r="V383" s="36">
        <v>266.95771567587843</v>
      </c>
      <c r="W383" s="36">
        <v>265.36285362248464</v>
      </c>
      <c r="X383" s="36">
        <v>246.278834444802</v>
      </c>
      <c r="Y383" s="36">
        <v>244.1254364621689</v>
      </c>
      <c r="Z383" s="36">
        <v>203.05676132300488</v>
      </c>
      <c r="AA383" s="36">
        <v>123.17441803004408</v>
      </c>
      <c r="AB383" s="36">
        <v>201.05063275651008</v>
      </c>
      <c r="AC383" s="37">
        <v>14152.263325914682</v>
      </c>
    </row>
    <row r="384" spans="1:29" ht="12.75" customHeight="1">
      <c r="A384" s="118"/>
      <c r="B384" s="119"/>
      <c r="C384" s="123"/>
      <c r="D384" s="38" t="s">
        <v>79</v>
      </c>
      <c r="E384" s="39">
        <v>1.0238119389712634</v>
      </c>
      <c r="F384" s="39">
        <v>2.1893557164824755</v>
      </c>
      <c r="G384" s="39">
        <v>8.117906182298105</v>
      </c>
      <c r="H384" s="39">
        <v>18.597778107082696</v>
      </c>
      <c r="I384" s="39">
        <v>28.2541334144816</v>
      </c>
      <c r="J384" s="39">
        <v>3.927382132833019</v>
      </c>
      <c r="K384" s="39">
        <v>3.6389234716226992</v>
      </c>
      <c r="L384" s="39">
        <v>4.1572379006762405</v>
      </c>
      <c r="M384" s="39">
        <v>3.5381321498728355</v>
      </c>
      <c r="N384" s="39">
        <v>4.021697549314627</v>
      </c>
      <c r="O384" s="39">
        <v>6.3567529821763</v>
      </c>
      <c r="P384" s="39">
        <v>5.284616934348979</v>
      </c>
      <c r="Q384" s="39">
        <v>4.507256184436227</v>
      </c>
      <c r="R384" s="39">
        <v>3.793127934452483</v>
      </c>
      <c r="S384" s="39">
        <v>3.932824452880493</v>
      </c>
      <c r="T384" s="39">
        <v>7.626761476303571</v>
      </c>
      <c r="U384" s="39">
        <v>5.889852449909082</v>
      </c>
      <c r="V384" s="39">
        <v>5.211902517974579</v>
      </c>
      <c r="W384" s="39">
        <v>5.006985662412734</v>
      </c>
      <c r="X384" s="39">
        <v>8.628593071081772</v>
      </c>
      <c r="Y384" s="39">
        <v>5.613168542908551</v>
      </c>
      <c r="Z384" s="39">
        <v>8.316986487488872</v>
      </c>
      <c r="AA384" s="39">
        <v>2.3348020091065758</v>
      </c>
      <c r="AB384" s="39">
        <v>15.071332532054527</v>
      </c>
      <c r="AC384" s="40">
        <v>165.0413218011703</v>
      </c>
    </row>
    <row r="385" spans="1:29" ht="12.75" customHeight="1">
      <c r="A385" s="118"/>
      <c r="B385" s="119"/>
      <c r="C385" s="123"/>
      <c r="D385" s="22" t="s">
        <v>30</v>
      </c>
      <c r="E385" s="26">
        <v>2.7465391293200003</v>
      </c>
      <c r="F385" s="26">
        <v>3.196705662083</v>
      </c>
      <c r="G385" s="26">
        <v>2.03490080577</v>
      </c>
      <c r="H385" s="26">
        <v>4.257027506359</v>
      </c>
      <c r="I385" s="26">
        <v>2.486953531858</v>
      </c>
      <c r="J385" s="26">
        <v>0.1943954212962901</v>
      </c>
      <c r="K385" s="26">
        <v>0.21037202122651363</v>
      </c>
      <c r="L385" s="26">
        <v>0.22231030546516373</v>
      </c>
      <c r="M385" s="26">
        <v>0.26078098098688696</v>
      </c>
      <c r="N385" s="26">
        <v>0.2472973757051456</v>
      </c>
      <c r="O385" s="26">
        <v>0.18793857496913724</v>
      </c>
      <c r="P385" s="26">
        <v>0.17808864338678193</v>
      </c>
      <c r="Q385" s="26">
        <v>0.12834009699457755</v>
      </c>
      <c r="R385" s="26">
        <v>0.13877501375398116</v>
      </c>
      <c r="S385" s="26">
        <v>0.13514105332252213</v>
      </c>
      <c r="T385" s="26">
        <v>0.11953739781365438</v>
      </c>
      <c r="U385" s="26">
        <v>0.10690973210547111</v>
      </c>
      <c r="V385" s="26">
        <v>0.11781156238687451</v>
      </c>
      <c r="W385" s="26">
        <v>0.671778319878</v>
      </c>
      <c r="X385" s="26">
        <v>0</v>
      </c>
      <c r="Y385" s="26">
        <v>0.380750732938</v>
      </c>
      <c r="Z385" s="26">
        <v>0.412623508298</v>
      </c>
      <c r="AA385" s="26">
        <v>0.207122507748</v>
      </c>
      <c r="AB385" s="26">
        <v>0.0261301692</v>
      </c>
      <c r="AC385" s="27">
        <v>18.668230052865</v>
      </c>
    </row>
    <row r="386" spans="1:29" ht="12.75" customHeight="1">
      <c r="A386" s="118"/>
      <c r="B386" s="119"/>
      <c r="C386" s="123"/>
      <c r="D386" s="18" t="s">
        <v>31</v>
      </c>
      <c r="E386" s="28">
        <v>1334.2595298692045</v>
      </c>
      <c r="F386" s="28">
        <v>685.7133713855501</v>
      </c>
      <c r="G386" s="28">
        <v>1464.064001942617</v>
      </c>
      <c r="H386" s="28">
        <v>2875.696338613512</v>
      </c>
      <c r="I386" s="28">
        <v>2767.0557027048258</v>
      </c>
      <c r="J386" s="28">
        <v>247.24858291335426</v>
      </c>
      <c r="K386" s="28">
        <v>260.83527560747723</v>
      </c>
      <c r="L386" s="28">
        <v>275.63296652252905</v>
      </c>
      <c r="M386" s="28">
        <v>317.7275754035597</v>
      </c>
      <c r="N386" s="28">
        <v>300.9124233891149</v>
      </c>
      <c r="O386" s="28">
        <v>385.52118638664876</v>
      </c>
      <c r="P386" s="28">
        <v>376.6437903376685</v>
      </c>
      <c r="Q386" s="28">
        <v>281.04237013636737</v>
      </c>
      <c r="R386" s="28">
        <v>304.46202941561336</v>
      </c>
      <c r="S386" s="28">
        <v>293.79615113770916</v>
      </c>
      <c r="T386" s="28">
        <v>297.6163255002471</v>
      </c>
      <c r="U386" s="28">
        <v>265.7386165643514</v>
      </c>
      <c r="V386" s="28">
        <v>272.28742975623993</v>
      </c>
      <c r="W386" s="28">
        <v>271.0416176047754</v>
      </c>
      <c r="X386" s="28">
        <v>254.90742751588374</v>
      </c>
      <c r="Y386" s="28">
        <v>250.11935573801543</v>
      </c>
      <c r="Z386" s="28">
        <v>211.78637131879174</v>
      </c>
      <c r="AA386" s="28">
        <v>125.71634254689864</v>
      </c>
      <c r="AB386" s="28">
        <v>216.1480954577646</v>
      </c>
      <c r="AC386" s="29">
        <v>14335.972877768718</v>
      </c>
    </row>
    <row r="387" spans="1:29" ht="12.75" customHeight="1">
      <c r="A387" s="118"/>
      <c r="B387" s="119"/>
      <c r="C387" s="123" t="s">
        <v>80</v>
      </c>
      <c r="D387" s="35" t="s">
        <v>58</v>
      </c>
      <c r="E387" s="36">
        <v>39.5549755211176</v>
      </c>
      <c r="F387" s="36">
        <v>41.326210708402876</v>
      </c>
      <c r="G387" s="36">
        <v>163.10532602485395</v>
      </c>
      <c r="H387" s="36">
        <v>408.9769892500623</v>
      </c>
      <c r="I387" s="36">
        <v>381.37862768818724</v>
      </c>
      <c r="J387" s="36">
        <v>30.431267465165746</v>
      </c>
      <c r="K387" s="36">
        <v>29.577886162586964</v>
      </c>
      <c r="L387" s="36">
        <v>31.7244768530079</v>
      </c>
      <c r="M387" s="36">
        <v>34.85423306384289</v>
      </c>
      <c r="N387" s="36">
        <v>35.366244803164655</v>
      </c>
      <c r="O387" s="36">
        <v>48.033940927651585</v>
      </c>
      <c r="P387" s="36">
        <v>45.73150916016496</v>
      </c>
      <c r="Q387" s="36">
        <v>36.71520532417512</v>
      </c>
      <c r="R387" s="36">
        <v>37.34597999993547</v>
      </c>
      <c r="S387" s="36">
        <v>37.18579267365764</v>
      </c>
      <c r="T387" s="36">
        <v>49.042481053243996</v>
      </c>
      <c r="U387" s="36">
        <v>40.57331308064439</v>
      </c>
      <c r="V387" s="36">
        <v>40.59794207540878</v>
      </c>
      <c r="W387" s="36">
        <v>40.31455814155964</v>
      </c>
      <c r="X387" s="36">
        <v>34.53242585535188</v>
      </c>
      <c r="Y387" s="36">
        <v>42.695977062357464</v>
      </c>
      <c r="Z387" s="36">
        <v>29.105350018142868</v>
      </c>
      <c r="AA387" s="36">
        <v>15.56894496838206</v>
      </c>
      <c r="AB387" s="36">
        <v>18.320235130561002</v>
      </c>
      <c r="AC387" s="37">
        <v>1712.0598930116291</v>
      </c>
    </row>
    <row r="388" spans="1:29" ht="12.75" customHeight="1">
      <c r="A388" s="118"/>
      <c r="B388" s="119"/>
      <c r="C388" s="123"/>
      <c r="D388" s="38" t="s">
        <v>79</v>
      </c>
      <c r="E388" s="39">
        <v>2.507710103689764</v>
      </c>
      <c r="F388" s="39">
        <v>6.29808267326247</v>
      </c>
      <c r="G388" s="39">
        <v>75.86516585408364</v>
      </c>
      <c r="H388" s="39">
        <v>456.4699997000439</v>
      </c>
      <c r="I388" s="39">
        <v>575.2375408932859</v>
      </c>
      <c r="J388" s="39">
        <v>86.16672670804537</v>
      </c>
      <c r="K388" s="39">
        <v>66.51689149742872</v>
      </c>
      <c r="L388" s="39">
        <v>63.05481492155238</v>
      </c>
      <c r="M388" s="39">
        <v>75.07480945919853</v>
      </c>
      <c r="N388" s="39">
        <v>95.6858206397389</v>
      </c>
      <c r="O388" s="39">
        <v>112.08813906980663</v>
      </c>
      <c r="P388" s="39">
        <v>114.48125973515245</v>
      </c>
      <c r="Q388" s="39">
        <v>100.43441216402735</v>
      </c>
      <c r="R388" s="39">
        <v>89.08145879545714</v>
      </c>
      <c r="S388" s="39">
        <v>89.4802475132998</v>
      </c>
      <c r="T388" s="39">
        <v>114.39741266324856</v>
      </c>
      <c r="U388" s="39">
        <v>120.46020542666307</v>
      </c>
      <c r="V388" s="39">
        <v>123.28214410473704</v>
      </c>
      <c r="W388" s="39">
        <v>92.67522599428597</v>
      </c>
      <c r="X388" s="39">
        <v>91.1581958821621</v>
      </c>
      <c r="Y388" s="39">
        <v>115.80980670086203</v>
      </c>
      <c r="Z388" s="39">
        <v>81.05908474669319</v>
      </c>
      <c r="AA388" s="39">
        <v>44.277453245441386</v>
      </c>
      <c r="AB388" s="39">
        <v>142.47456284435623</v>
      </c>
      <c r="AC388" s="40">
        <v>2934.037171336523</v>
      </c>
    </row>
    <row r="389" spans="1:29" ht="12.75" customHeight="1">
      <c r="A389" s="118"/>
      <c r="B389" s="119"/>
      <c r="C389" s="123"/>
      <c r="D389" s="22" t="s">
        <v>30</v>
      </c>
      <c r="E389" s="26">
        <v>0.744811448206</v>
      </c>
      <c r="F389" s="26">
        <v>0.607370240921</v>
      </c>
      <c r="G389" s="26">
        <v>5.745751571106001</v>
      </c>
      <c r="H389" s="26">
        <v>13.905157037633002</v>
      </c>
      <c r="I389" s="26">
        <v>12.459120279196998</v>
      </c>
      <c r="J389" s="26">
        <v>0.7536870848505182</v>
      </c>
      <c r="K389" s="26">
        <v>0.6512769414274574</v>
      </c>
      <c r="L389" s="26">
        <v>0.6902320759117618</v>
      </c>
      <c r="M389" s="26">
        <v>0.7695017469280981</v>
      </c>
      <c r="N389" s="26">
        <v>0.8385873406971647</v>
      </c>
      <c r="O389" s="26">
        <v>0.8605601593890567</v>
      </c>
      <c r="P389" s="26">
        <v>0.847442196114882</v>
      </c>
      <c r="Q389" s="26">
        <v>0.6688102159018633</v>
      </c>
      <c r="R389" s="26">
        <v>0.5917676630041735</v>
      </c>
      <c r="S389" s="26">
        <v>0.6015228442700243</v>
      </c>
      <c r="T389" s="26">
        <v>0.23879476848389342</v>
      </c>
      <c r="U389" s="26">
        <v>0.21498810023535248</v>
      </c>
      <c r="V389" s="26">
        <v>0.21630363694575416</v>
      </c>
      <c r="W389" s="26">
        <v>0.687428359965</v>
      </c>
      <c r="X389" s="26">
        <v>0.82866394326</v>
      </c>
      <c r="Y389" s="26">
        <v>0</v>
      </c>
      <c r="Z389" s="26">
        <v>1.124943237728</v>
      </c>
      <c r="AA389" s="26">
        <v>0.923703945904</v>
      </c>
      <c r="AB389" s="26">
        <v>2.2856851760500003</v>
      </c>
      <c r="AC389" s="27">
        <v>47.25611001413001</v>
      </c>
    </row>
    <row r="390" spans="1:29" ht="12.75" customHeight="1">
      <c r="A390" s="118"/>
      <c r="B390" s="119"/>
      <c r="C390" s="123"/>
      <c r="D390" s="18" t="s">
        <v>31</v>
      </c>
      <c r="E390" s="28">
        <v>42.80749707301335</v>
      </c>
      <c r="F390" s="28">
        <v>48.231663622586346</v>
      </c>
      <c r="G390" s="28">
        <v>244.71624345004358</v>
      </c>
      <c r="H390" s="28">
        <v>879.352145987739</v>
      </c>
      <c r="I390" s="28">
        <v>969.0752888606702</v>
      </c>
      <c r="J390" s="28">
        <v>117.35168125806163</v>
      </c>
      <c r="K390" s="28">
        <v>96.74605460144313</v>
      </c>
      <c r="L390" s="28">
        <v>95.46952385047204</v>
      </c>
      <c r="M390" s="28">
        <v>110.69854426996955</v>
      </c>
      <c r="N390" s="28">
        <v>131.89065278360076</v>
      </c>
      <c r="O390" s="28">
        <v>160.98264015684728</v>
      </c>
      <c r="P390" s="28">
        <v>161.06021109143228</v>
      </c>
      <c r="Q390" s="28">
        <v>137.81842770410432</v>
      </c>
      <c r="R390" s="28">
        <v>127.01920645839678</v>
      </c>
      <c r="S390" s="28">
        <v>127.26756303122745</v>
      </c>
      <c r="T390" s="28">
        <v>163.67868848497645</v>
      </c>
      <c r="U390" s="28">
        <v>161.24850660754282</v>
      </c>
      <c r="V390" s="28">
        <v>164.09638981709156</v>
      </c>
      <c r="W390" s="28">
        <v>133.67721249581064</v>
      </c>
      <c r="X390" s="28">
        <v>126.519285680774</v>
      </c>
      <c r="Y390" s="28">
        <v>158.50578376321948</v>
      </c>
      <c r="Z390" s="28">
        <v>111.28937800256405</v>
      </c>
      <c r="AA390" s="28">
        <v>60.77010215972745</v>
      </c>
      <c r="AB390" s="28">
        <v>163.0804831509672</v>
      </c>
      <c r="AC390" s="29">
        <v>4693.353174362282</v>
      </c>
    </row>
    <row r="391" spans="1:29" ht="12.75" customHeight="1">
      <c r="A391" s="118"/>
      <c r="B391" s="120"/>
      <c r="C391" s="123" t="s">
        <v>28</v>
      </c>
      <c r="D391" s="123"/>
      <c r="E391" s="28">
        <v>1377.0670269422176</v>
      </c>
      <c r="F391" s="28">
        <v>733.9450350081364</v>
      </c>
      <c r="G391" s="28">
        <v>1708.7802453926606</v>
      </c>
      <c r="H391" s="28">
        <v>3755.0484846012514</v>
      </c>
      <c r="I391" s="28">
        <v>3736.1309915654965</v>
      </c>
      <c r="J391" s="28">
        <v>364.6002641714159</v>
      </c>
      <c r="K391" s="28">
        <v>357.58133020892035</v>
      </c>
      <c r="L391" s="28">
        <v>371.1024903730011</v>
      </c>
      <c r="M391" s="28">
        <v>428.4261196735292</v>
      </c>
      <c r="N391" s="28">
        <v>432.8030761727157</v>
      </c>
      <c r="O391" s="28">
        <v>546.5038265434961</v>
      </c>
      <c r="P391" s="28">
        <v>537.7040014291008</v>
      </c>
      <c r="Q391" s="28">
        <v>418.8607978404717</v>
      </c>
      <c r="R391" s="28">
        <v>431.4812358740101</v>
      </c>
      <c r="S391" s="28">
        <v>421.0637141689366</v>
      </c>
      <c r="T391" s="28">
        <v>461.2950139852235</v>
      </c>
      <c r="U391" s="28">
        <v>426.9871231718942</v>
      </c>
      <c r="V391" s="28">
        <v>436.38381957333144</v>
      </c>
      <c r="W391" s="28">
        <v>404.718830100586</v>
      </c>
      <c r="X391" s="28">
        <v>381.4267131966577</v>
      </c>
      <c r="Y391" s="28">
        <v>408.6251395012349</v>
      </c>
      <c r="Z391" s="28">
        <v>323.0757493213558</v>
      </c>
      <c r="AA391" s="28">
        <v>186.48644470662612</v>
      </c>
      <c r="AB391" s="28">
        <v>379.2285786087318</v>
      </c>
      <c r="AC391" s="29">
        <v>19029.326052131004</v>
      </c>
    </row>
    <row r="392" spans="1:29" ht="12.75" customHeight="1">
      <c r="A392" s="114"/>
      <c r="B392" s="111" t="s">
        <v>125</v>
      </c>
      <c r="C392" s="123" t="s">
        <v>29</v>
      </c>
      <c r="D392" s="35" t="s">
        <v>58</v>
      </c>
      <c r="E392" s="36">
        <v>293.52895123610654</v>
      </c>
      <c r="F392" s="36">
        <v>124.5777358468746</v>
      </c>
      <c r="G392" s="36">
        <v>253.0933841081903</v>
      </c>
      <c r="H392" s="36">
        <v>520.3452580421186</v>
      </c>
      <c r="I392" s="36">
        <v>527.4525177507531</v>
      </c>
      <c r="J392" s="36">
        <v>44.72219023667177</v>
      </c>
      <c r="K392" s="36">
        <v>47.74389102644857</v>
      </c>
      <c r="L392" s="36">
        <v>51.171431150043254</v>
      </c>
      <c r="M392" s="36">
        <v>60.263573519875216</v>
      </c>
      <c r="N392" s="36">
        <v>57.831806000924864</v>
      </c>
      <c r="O392" s="36">
        <v>75.48054574084681</v>
      </c>
      <c r="P392" s="36">
        <v>79.00298993856569</v>
      </c>
      <c r="Q392" s="36">
        <v>58.19920627003056</v>
      </c>
      <c r="R392" s="36">
        <v>65.36094791444242</v>
      </c>
      <c r="S392" s="36">
        <v>59.85903852794333</v>
      </c>
      <c r="T392" s="36">
        <v>60.919735595637384</v>
      </c>
      <c r="U392" s="36">
        <v>54.470785003523574</v>
      </c>
      <c r="V392" s="36">
        <v>53.742918180150305</v>
      </c>
      <c r="W392" s="36">
        <v>53.08841284683981</v>
      </c>
      <c r="X392" s="36">
        <v>40.87834318621242</v>
      </c>
      <c r="Y392" s="36">
        <v>38.750944217380166</v>
      </c>
      <c r="Z392" s="36">
        <v>35.25672201203001</v>
      </c>
      <c r="AA392" s="36">
        <v>22.29929125327744</v>
      </c>
      <c r="AB392" s="36">
        <v>47.29989826254</v>
      </c>
      <c r="AC392" s="37">
        <v>2725.3405178674257</v>
      </c>
    </row>
    <row r="393" spans="1:29" ht="12.75" customHeight="1">
      <c r="A393" s="114"/>
      <c r="B393" s="112"/>
      <c r="C393" s="123"/>
      <c r="D393" s="38" t="s">
        <v>79</v>
      </c>
      <c r="E393" s="39">
        <v>0.1044183062887474</v>
      </c>
      <c r="F393" s="39">
        <v>0.3163835946834718</v>
      </c>
      <c r="G393" s="39">
        <v>1.5455656190711402</v>
      </c>
      <c r="H393" s="39">
        <v>2.0314964894417664</v>
      </c>
      <c r="I393" s="39">
        <v>4.242945377204622</v>
      </c>
      <c r="J393" s="39">
        <v>0.4267363423965175</v>
      </c>
      <c r="K393" s="39">
        <v>0.36295012025917067</v>
      </c>
      <c r="L393" s="39">
        <v>0.45605370556616354</v>
      </c>
      <c r="M393" s="39">
        <v>0.4259622569489118</v>
      </c>
      <c r="N393" s="39">
        <v>0.6857509928545307</v>
      </c>
      <c r="O393" s="39">
        <v>1.4826479263163213</v>
      </c>
      <c r="P393" s="39">
        <v>1.4330497969579161</v>
      </c>
      <c r="Q393" s="39">
        <v>0.8264018792333573</v>
      </c>
      <c r="R393" s="39">
        <v>0.4950127940301335</v>
      </c>
      <c r="S393" s="39">
        <v>0.4300353859982375</v>
      </c>
      <c r="T393" s="39">
        <v>0.7718791200472825</v>
      </c>
      <c r="U393" s="39">
        <v>0.5792875114238817</v>
      </c>
      <c r="V393" s="39">
        <v>0.8269899728064672</v>
      </c>
      <c r="W393" s="39">
        <v>0.8283212249020576</v>
      </c>
      <c r="X393" s="39">
        <v>2.3483877733841014</v>
      </c>
      <c r="Y393" s="39">
        <v>1.541090222899756</v>
      </c>
      <c r="Z393" s="39">
        <v>1.6844192352656293</v>
      </c>
      <c r="AA393" s="39">
        <v>0.2930798779455446</v>
      </c>
      <c r="AB393" s="39">
        <v>2.45018500526536</v>
      </c>
      <c r="AC393" s="40">
        <v>26.589050531191088</v>
      </c>
    </row>
    <row r="394" spans="1:29" ht="12.75" customHeight="1">
      <c r="A394" s="114"/>
      <c r="B394" s="112"/>
      <c r="C394" s="123"/>
      <c r="D394" s="22" t="s">
        <v>30</v>
      </c>
      <c r="E394" s="26">
        <v>0.35687628196000004</v>
      </c>
      <c r="F394" s="26">
        <v>0.012174346700000001</v>
      </c>
      <c r="G394" s="26">
        <v>0.412235126512</v>
      </c>
      <c r="H394" s="26">
        <v>0.48936485749</v>
      </c>
      <c r="I394" s="26">
        <v>0.37247928318999995</v>
      </c>
      <c r="J394" s="26">
        <v>0.06628482475697886</v>
      </c>
      <c r="K394" s="26">
        <v>0.07093177056231187</v>
      </c>
      <c r="L394" s="26">
        <v>0.07636438478284953</v>
      </c>
      <c r="M394" s="26">
        <v>0.09060176800268</v>
      </c>
      <c r="N394" s="26">
        <v>0.08932379234017972</v>
      </c>
      <c r="O394" s="26">
        <v>0.05906002926787937</v>
      </c>
      <c r="P394" s="26">
        <v>0.06231105407680891</v>
      </c>
      <c r="Q394" s="26">
        <v>0.044857416672639434</v>
      </c>
      <c r="R394" s="26">
        <v>0.05008346639080942</v>
      </c>
      <c r="S394" s="26">
        <v>0.045401703765862875</v>
      </c>
      <c r="T394" s="26">
        <v>0</v>
      </c>
      <c r="U394" s="26">
        <v>0</v>
      </c>
      <c r="V394" s="26">
        <v>0</v>
      </c>
      <c r="W394" s="26">
        <v>0.13322954194</v>
      </c>
      <c r="X394" s="26">
        <v>0</v>
      </c>
      <c r="Y394" s="26">
        <v>0</v>
      </c>
      <c r="Z394" s="26">
        <v>0.202277313623</v>
      </c>
      <c r="AA394" s="26">
        <v>0</v>
      </c>
      <c r="AB394" s="26">
        <v>0</v>
      </c>
      <c r="AC394" s="27">
        <v>2.633856962034</v>
      </c>
    </row>
    <row r="395" spans="1:29" ht="12.75" customHeight="1">
      <c r="A395" s="114"/>
      <c r="B395" s="112"/>
      <c r="C395" s="123"/>
      <c r="D395" s="18" t="s">
        <v>31</v>
      </c>
      <c r="E395" s="28">
        <v>293.99024582435527</v>
      </c>
      <c r="F395" s="28">
        <v>124.90629378825808</v>
      </c>
      <c r="G395" s="28">
        <v>255.05118485377344</v>
      </c>
      <c r="H395" s="28">
        <v>522.8661193890504</v>
      </c>
      <c r="I395" s="28">
        <v>532.0679424111477</v>
      </c>
      <c r="J395" s="28">
        <v>45.215211403825265</v>
      </c>
      <c r="K395" s="28">
        <v>48.177772917270055</v>
      </c>
      <c r="L395" s="28">
        <v>51.703849240392266</v>
      </c>
      <c r="M395" s="28">
        <v>60.780137544826815</v>
      </c>
      <c r="N395" s="28">
        <v>58.606880786119575</v>
      </c>
      <c r="O395" s="28">
        <v>77.022253696431</v>
      </c>
      <c r="P395" s="28">
        <v>80.49835078960042</v>
      </c>
      <c r="Q395" s="28">
        <v>59.07046556593656</v>
      </c>
      <c r="R395" s="28">
        <v>65.90604417486337</v>
      </c>
      <c r="S395" s="28">
        <v>60.334475617707426</v>
      </c>
      <c r="T395" s="28">
        <v>61.69161471568467</v>
      </c>
      <c r="U395" s="28">
        <v>55.05007251494746</v>
      </c>
      <c r="V395" s="28">
        <v>54.56990815295677</v>
      </c>
      <c r="W395" s="28">
        <v>54.04996361368187</v>
      </c>
      <c r="X395" s="28">
        <v>43.22673095959652</v>
      </c>
      <c r="Y395" s="28">
        <v>40.29203444027992</v>
      </c>
      <c r="Z395" s="28">
        <v>37.14341856091863</v>
      </c>
      <c r="AA395" s="28">
        <v>22.592371131222983</v>
      </c>
      <c r="AB395" s="28">
        <v>49.75008326780535</v>
      </c>
      <c r="AC395" s="29">
        <v>2754.5634253606518</v>
      </c>
    </row>
    <row r="396" spans="1:29" ht="12.75" customHeight="1">
      <c r="A396" s="114"/>
      <c r="B396" s="112"/>
      <c r="C396" s="123" t="s">
        <v>80</v>
      </c>
      <c r="D396" s="35" t="s">
        <v>58</v>
      </c>
      <c r="E396" s="36">
        <v>14.565259273688984</v>
      </c>
      <c r="F396" s="36">
        <v>14.091205498035544</v>
      </c>
      <c r="G396" s="36">
        <v>55.99769357546569</v>
      </c>
      <c r="H396" s="36">
        <v>131.13871782663293</v>
      </c>
      <c r="I396" s="36">
        <v>104.46874562230552</v>
      </c>
      <c r="J396" s="36">
        <v>6.929485337534669</v>
      </c>
      <c r="K396" s="36">
        <v>6.823321088145727</v>
      </c>
      <c r="L396" s="36">
        <v>7.1295522957538</v>
      </c>
      <c r="M396" s="36">
        <v>8.357382863995591</v>
      </c>
      <c r="N396" s="36">
        <v>8.4243176276709</v>
      </c>
      <c r="O396" s="36">
        <v>12.655859935367625</v>
      </c>
      <c r="P396" s="36">
        <v>11.912149115447319</v>
      </c>
      <c r="Q396" s="36">
        <v>9.519206487832545</v>
      </c>
      <c r="R396" s="36">
        <v>9.456336187687622</v>
      </c>
      <c r="S396" s="36">
        <v>9.085580087187813</v>
      </c>
      <c r="T396" s="36">
        <v>11.564837228399695</v>
      </c>
      <c r="U396" s="36">
        <v>10.031389021316407</v>
      </c>
      <c r="V396" s="36">
        <v>10.5512022085825</v>
      </c>
      <c r="W396" s="36">
        <v>7.450835990552627</v>
      </c>
      <c r="X396" s="36">
        <v>6.302730092333377</v>
      </c>
      <c r="Y396" s="36">
        <v>9.278152959690335</v>
      </c>
      <c r="Z396" s="36">
        <v>5.071387622093947</v>
      </c>
      <c r="AA396" s="36">
        <v>4.589844846907885</v>
      </c>
      <c r="AB396" s="36">
        <v>5.260669370403001</v>
      </c>
      <c r="AC396" s="37">
        <v>480.65586216303205</v>
      </c>
    </row>
    <row r="397" spans="1:29" ht="12.75" customHeight="1">
      <c r="A397" s="114"/>
      <c r="B397" s="112"/>
      <c r="C397" s="123"/>
      <c r="D397" s="38" t="s">
        <v>79</v>
      </c>
      <c r="E397" s="39">
        <v>0.426690766400059</v>
      </c>
      <c r="F397" s="39">
        <v>1.4492710492677507</v>
      </c>
      <c r="G397" s="39">
        <v>17.777852502558027</v>
      </c>
      <c r="H397" s="39">
        <v>102.12545704613629</v>
      </c>
      <c r="I397" s="39">
        <v>107.08745184065998</v>
      </c>
      <c r="J397" s="39">
        <v>19.75950867939945</v>
      </c>
      <c r="K397" s="39">
        <v>15.173968229936843</v>
      </c>
      <c r="L397" s="39">
        <v>12.686867283481641</v>
      </c>
      <c r="M397" s="39">
        <v>17.410027794550526</v>
      </c>
      <c r="N397" s="39">
        <v>22.919473237035533</v>
      </c>
      <c r="O397" s="39">
        <v>22.74017265922043</v>
      </c>
      <c r="P397" s="39">
        <v>23.883334046398424</v>
      </c>
      <c r="Q397" s="39">
        <v>17.88318850716672</v>
      </c>
      <c r="R397" s="39">
        <v>14.893546117361804</v>
      </c>
      <c r="S397" s="39">
        <v>15.268747593635286</v>
      </c>
      <c r="T397" s="39">
        <v>17.83690939535221</v>
      </c>
      <c r="U397" s="39">
        <v>19.06393458650924</v>
      </c>
      <c r="V397" s="39">
        <v>18.352592396248316</v>
      </c>
      <c r="W397" s="39">
        <v>16.82515929455012</v>
      </c>
      <c r="X397" s="39">
        <v>13.512779628856329</v>
      </c>
      <c r="Y397" s="39">
        <v>28.26070327488343</v>
      </c>
      <c r="Z397" s="39">
        <v>12.816512280746878</v>
      </c>
      <c r="AA397" s="39">
        <v>2.8474042432103945</v>
      </c>
      <c r="AB397" s="39">
        <v>16.81248494591445</v>
      </c>
      <c r="AC397" s="40">
        <v>557.8140373994802</v>
      </c>
    </row>
    <row r="398" spans="1:29" ht="12.75" customHeight="1">
      <c r="A398" s="114"/>
      <c r="B398" s="112"/>
      <c r="C398" s="123"/>
      <c r="D398" s="22" t="s">
        <v>30</v>
      </c>
      <c r="E398" s="26">
        <v>0</v>
      </c>
      <c r="F398" s="26">
        <v>0.14749930674599998</v>
      </c>
      <c r="G398" s="26">
        <v>0.581686833886</v>
      </c>
      <c r="H398" s="26">
        <v>4.16705101692</v>
      </c>
      <c r="I398" s="26">
        <v>6.715275412808999</v>
      </c>
      <c r="J398" s="26">
        <v>0.0422642398741833</v>
      </c>
      <c r="K398" s="26">
        <v>0.03586534946504346</v>
      </c>
      <c r="L398" s="26">
        <v>0.031659907960005174</v>
      </c>
      <c r="M398" s="26">
        <v>0.04299198187877743</v>
      </c>
      <c r="N398" s="26">
        <v>0.04878861626199064</v>
      </c>
      <c r="O398" s="26">
        <v>0.6907830760974136</v>
      </c>
      <c r="P398" s="26">
        <v>0.6752811105772486</v>
      </c>
      <c r="Q398" s="26">
        <v>0.5230784487443455</v>
      </c>
      <c r="R398" s="26">
        <v>0.4499896570139882</v>
      </c>
      <c r="S398" s="26">
        <v>0.477417083395004</v>
      </c>
      <c r="T398" s="26">
        <v>0.07856451828709855</v>
      </c>
      <c r="U398" s="26">
        <v>0.07187291628205504</v>
      </c>
      <c r="V398" s="26">
        <v>0.07189937725484642</v>
      </c>
      <c r="W398" s="26">
        <v>0</v>
      </c>
      <c r="X398" s="26">
        <v>0</v>
      </c>
      <c r="Y398" s="26">
        <v>0</v>
      </c>
      <c r="Z398" s="26">
        <v>0.029427135192000003</v>
      </c>
      <c r="AA398" s="26">
        <v>0.207467860198</v>
      </c>
      <c r="AB398" s="26">
        <v>0.7667164591639999</v>
      </c>
      <c r="AC398" s="27">
        <v>15.855580308007003</v>
      </c>
    </row>
    <row r="399" spans="1:29" ht="12.75" customHeight="1">
      <c r="A399" s="114"/>
      <c r="B399" s="112"/>
      <c r="C399" s="123"/>
      <c r="D399" s="18" t="s">
        <v>31</v>
      </c>
      <c r="E399" s="28">
        <v>14.991950040089042</v>
      </c>
      <c r="F399" s="28">
        <v>15.687975854049293</v>
      </c>
      <c r="G399" s="28">
        <v>74.3572329119097</v>
      </c>
      <c r="H399" s="28">
        <v>237.43122588968924</v>
      </c>
      <c r="I399" s="28">
        <v>218.27147287577452</v>
      </c>
      <c r="J399" s="28">
        <v>26.731258256808303</v>
      </c>
      <c r="K399" s="28">
        <v>22.033154667547613</v>
      </c>
      <c r="L399" s="28">
        <v>19.848079487195445</v>
      </c>
      <c r="M399" s="28">
        <v>25.810402640424897</v>
      </c>
      <c r="N399" s="28">
        <v>31.39257948096843</v>
      </c>
      <c r="O399" s="28">
        <v>36.08681567068547</v>
      </c>
      <c r="P399" s="28">
        <v>36.470764272423</v>
      </c>
      <c r="Q399" s="28">
        <v>27.92547344374361</v>
      </c>
      <c r="R399" s="28">
        <v>24.799871962063413</v>
      </c>
      <c r="S399" s="28">
        <v>24.831744764218104</v>
      </c>
      <c r="T399" s="28">
        <v>29.480311142039003</v>
      </c>
      <c r="U399" s="28">
        <v>29.167196524107705</v>
      </c>
      <c r="V399" s="28">
        <v>28.975693982085662</v>
      </c>
      <c r="W399" s="28">
        <v>24.275995285102745</v>
      </c>
      <c r="X399" s="28">
        <v>19.815509721189706</v>
      </c>
      <c r="Y399" s="28">
        <v>37.538856234573764</v>
      </c>
      <c r="Z399" s="28">
        <v>17.917327038032827</v>
      </c>
      <c r="AA399" s="28">
        <v>7.644716950316281</v>
      </c>
      <c r="AB399" s="28">
        <v>22.83987077548145</v>
      </c>
      <c r="AC399" s="29">
        <v>1054.325479870519</v>
      </c>
    </row>
    <row r="400" spans="1:29" ht="12.75" customHeight="1">
      <c r="A400" s="114"/>
      <c r="B400" s="113"/>
      <c r="C400" s="123" t="s">
        <v>28</v>
      </c>
      <c r="D400" s="123"/>
      <c r="E400" s="28">
        <v>308.9821958644443</v>
      </c>
      <c r="F400" s="28">
        <v>140.59426964230738</v>
      </c>
      <c r="G400" s="28">
        <v>329.4084177656831</v>
      </c>
      <c r="H400" s="28">
        <v>760.2973452787396</v>
      </c>
      <c r="I400" s="28">
        <v>750.3394152869223</v>
      </c>
      <c r="J400" s="28">
        <v>71.94646966063357</v>
      </c>
      <c r="K400" s="28">
        <v>70.21092758481767</v>
      </c>
      <c r="L400" s="28">
        <v>71.55192872758771</v>
      </c>
      <c r="M400" s="28">
        <v>86.59054018525171</v>
      </c>
      <c r="N400" s="28">
        <v>89.999460267088</v>
      </c>
      <c r="O400" s="28">
        <v>113.10906936711646</v>
      </c>
      <c r="P400" s="28">
        <v>116.96911506202342</v>
      </c>
      <c r="Q400" s="28">
        <v>86.99593900968017</v>
      </c>
      <c r="R400" s="28">
        <v>90.70591613692677</v>
      </c>
      <c r="S400" s="28">
        <v>85.16622038192554</v>
      </c>
      <c r="T400" s="28">
        <v>91.17192585772366</v>
      </c>
      <c r="U400" s="28">
        <v>84.21726903905517</v>
      </c>
      <c r="V400" s="28">
        <v>83.54560213504243</v>
      </c>
      <c r="W400" s="28">
        <v>78.32595889878462</v>
      </c>
      <c r="X400" s="28">
        <v>63.04224068078622</v>
      </c>
      <c r="Y400" s="28">
        <v>77.83089067485369</v>
      </c>
      <c r="Z400" s="28">
        <v>55.060745598951456</v>
      </c>
      <c r="AA400" s="28">
        <v>30.237088081539266</v>
      </c>
      <c r="AB400" s="28">
        <v>72.58995404328681</v>
      </c>
      <c r="AC400" s="29">
        <v>3808.888905231171</v>
      </c>
    </row>
    <row r="401" spans="1:29" ht="12.75" customHeight="1">
      <c r="A401" s="114"/>
      <c r="B401" s="111" t="s">
        <v>126</v>
      </c>
      <c r="C401" s="123" t="s">
        <v>29</v>
      </c>
      <c r="D401" s="35" t="s">
        <v>58</v>
      </c>
      <c r="E401" s="36">
        <v>308.2401498690479</v>
      </c>
      <c r="F401" s="36">
        <v>181.82392904178292</v>
      </c>
      <c r="G401" s="36">
        <v>405.69710730563264</v>
      </c>
      <c r="H401" s="36">
        <v>763.3424669754039</v>
      </c>
      <c r="I401" s="36">
        <v>716.2035739152738</v>
      </c>
      <c r="J401" s="36">
        <v>67.15904936999807</v>
      </c>
      <c r="K401" s="36">
        <v>66.51940944198252</v>
      </c>
      <c r="L401" s="36">
        <v>69.47711379240779</v>
      </c>
      <c r="M401" s="36">
        <v>78.27743709760105</v>
      </c>
      <c r="N401" s="36">
        <v>76.73245293834952</v>
      </c>
      <c r="O401" s="36">
        <v>98.52171733113055</v>
      </c>
      <c r="P401" s="36">
        <v>103.09467611512207</v>
      </c>
      <c r="Q401" s="36">
        <v>75.33938415904963</v>
      </c>
      <c r="R401" s="36">
        <v>78.06050742887157</v>
      </c>
      <c r="S401" s="36">
        <v>79.63373469507663</v>
      </c>
      <c r="T401" s="36">
        <v>78.09724761954686</v>
      </c>
      <c r="U401" s="36">
        <v>69.69219098501802</v>
      </c>
      <c r="V401" s="36">
        <v>67.3865227929198</v>
      </c>
      <c r="W401" s="36">
        <v>75.68658134440382</v>
      </c>
      <c r="X401" s="36">
        <v>73.16717466533841</v>
      </c>
      <c r="Y401" s="36">
        <v>67.2756971061121</v>
      </c>
      <c r="Z401" s="36">
        <v>60.089873291118295</v>
      </c>
      <c r="AA401" s="36">
        <v>30.228197619171585</v>
      </c>
      <c r="AB401" s="36">
        <v>45.85371429666098</v>
      </c>
      <c r="AC401" s="37">
        <v>3735.599909197021</v>
      </c>
    </row>
    <row r="402" spans="1:29" ht="12.75" customHeight="1">
      <c r="A402" s="114"/>
      <c r="B402" s="112"/>
      <c r="C402" s="123"/>
      <c r="D402" s="38" t="s">
        <v>79</v>
      </c>
      <c r="E402" s="39">
        <v>0.218958275647041</v>
      </c>
      <c r="F402" s="39">
        <v>0.28073224316393713</v>
      </c>
      <c r="G402" s="39">
        <v>1.621851187307485</v>
      </c>
      <c r="H402" s="39">
        <v>4.213336029129266</v>
      </c>
      <c r="I402" s="39">
        <v>6.543328026820933</v>
      </c>
      <c r="J402" s="39">
        <v>1.0472190166141917</v>
      </c>
      <c r="K402" s="39">
        <v>1.5849268612722918</v>
      </c>
      <c r="L402" s="39">
        <v>1.8276357632615385</v>
      </c>
      <c r="M402" s="39">
        <v>1.3739236199874687</v>
      </c>
      <c r="N402" s="39">
        <v>1.5958174895094297</v>
      </c>
      <c r="O402" s="39">
        <v>2.1115376028830664</v>
      </c>
      <c r="P402" s="39">
        <v>1.2701710636028376</v>
      </c>
      <c r="Q402" s="39">
        <v>1.2248201351965666</v>
      </c>
      <c r="R402" s="39">
        <v>1.4446785779946278</v>
      </c>
      <c r="S402" s="39">
        <v>1.2724145190105718</v>
      </c>
      <c r="T402" s="39">
        <v>2.722110256875584</v>
      </c>
      <c r="U402" s="39">
        <v>2.445554182711459</v>
      </c>
      <c r="V402" s="39">
        <v>1.5782793855522628</v>
      </c>
      <c r="W402" s="39">
        <v>1.7646687899918758</v>
      </c>
      <c r="X402" s="39">
        <v>1.6801109986807685</v>
      </c>
      <c r="Y402" s="39">
        <v>1.0884799899653221</v>
      </c>
      <c r="Z402" s="39">
        <v>2.8420882880701663</v>
      </c>
      <c r="AA402" s="39">
        <v>0.891864511635398</v>
      </c>
      <c r="AB402" s="39">
        <v>3.892260204892719</v>
      </c>
      <c r="AC402" s="40">
        <v>46.53676701977681</v>
      </c>
    </row>
    <row r="403" spans="1:29" ht="12.75" customHeight="1">
      <c r="A403" s="114"/>
      <c r="B403" s="112"/>
      <c r="C403" s="123"/>
      <c r="D403" s="22" t="s">
        <v>30</v>
      </c>
      <c r="E403" s="26">
        <v>0.5780852623339999</v>
      </c>
      <c r="F403" s="26">
        <v>1.561948158194</v>
      </c>
      <c r="G403" s="26">
        <v>0.7937494211089999</v>
      </c>
      <c r="H403" s="26">
        <v>0.348444503803</v>
      </c>
      <c r="I403" s="26">
        <v>0.38144292552500003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0.429596661786</v>
      </c>
      <c r="X403" s="26">
        <v>0</v>
      </c>
      <c r="Y403" s="26">
        <v>0</v>
      </c>
      <c r="Z403" s="26">
        <v>0.21034619467499996</v>
      </c>
      <c r="AA403" s="26">
        <v>0.207122507748</v>
      </c>
      <c r="AB403" s="26">
        <v>0</v>
      </c>
      <c r="AC403" s="27">
        <v>4.510735635174</v>
      </c>
    </row>
    <row r="404" spans="1:29" ht="12.75" customHeight="1">
      <c r="A404" s="114"/>
      <c r="B404" s="112"/>
      <c r="C404" s="123"/>
      <c r="D404" s="18" t="s">
        <v>31</v>
      </c>
      <c r="E404" s="28">
        <v>309.03719340702895</v>
      </c>
      <c r="F404" s="28">
        <v>183.66660944314086</v>
      </c>
      <c r="G404" s="28">
        <v>408.1127079140491</v>
      </c>
      <c r="H404" s="28">
        <v>767.9042475083362</v>
      </c>
      <c r="I404" s="28">
        <v>723.1283448676196</v>
      </c>
      <c r="J404" s="28">
        <v>68.20626838661227</v>
      </c>
      <c r="K404" s="28">
        <v>68.1043363032548</v>
      </c>
      <c r="L404" s="28">
        <v>71.30474955566933</v>
      </c>
      <c r="M404" s="28">
        <v>79.65136071758852</v>
      </c>
      <c r="N404" s="28">
        <v>78.32827042785894</v>
      </c>
      <c r="O404" s="28">
        <v>100.6332549340136</v>
      </c>
      <c r="P404" s="28">
        <v>104.3648471787249</v>
      </c>
      <c r="Q404" s="28">
        <v>76.5642042942462</v>
      </c>
      <c r="R404" s="28">
        <v>79.5051860068662</v>
      </c>
      <c r="S404" s="28">
        <v>80.90614921408721</v>
      </c>
      <c r="T404" s="28">
        <v>80.81935787642244</v>
      </c>
      <c r="U404" s="28">
        <v>72.13774516772946</v>
      </c>
      <c r="V404" s="28">
        <v>68.96480217847207</v>
      </c>
      <c r="W404" s="28">
        <v>77.8808467961817</v>
      </c>
      <c r="X404" s="28">
        <v>74.84728566401917</v>
      </c>
      <c r="Y404" s="28">
        <v>68.36417709607743</v>
      </c>
      <c r="Z404" s="28">
        <v>63.14230777386346</v>
      </c>
      <c r="AA404" s="28">
        <v>31.327184638554986</v>
      </c>
      <c r="AB404" s="28">
        <v>49.745974501553704</v>
      </c>
      <c r="AC404" s="29">
        <v>3786.647411851971</v>
      </c>
    </row>
    <row r="405" spans="1:29" ht="12.75" customHeight="1">
      <c r="A405" s="114"/>
      <c r="B405" s="112"/>
      <c r="C405" s="123" t="s">
        <v>80</v>
      </c>
      <c r="D405" s="35" t="s">
        <v>58</v>
      </c>
      <c r="E405" s="36">
        <v>11.554427794691279</v>
      </c>
      <c r="F405" s="36">
        <v>7.774053243992731</v>
      </c>
      <c r="G405" s="36">
        <v>39.36231896764904</v>
      </c>
      <c r="H405" s="36">
        <v>87.46365130160154</v>
      </c>
      <c r="I405" s="36">
        <v>75.03075832797465</v>
      </c>
      <c r="J405" s="36">
        <v>7.105993899882832</v>
      </c>
      <c r="K405" s="36">
        <v>6.361734055356935</v>
      </c>
      <c r="L405" s="36">
        <v>7.061707487569036</v>
      </c>
      <c r="M405" s="36">
        <v>8.60788335224898</v>
      </c>
      <c r="N405" s="36">
        <v>8.690604489261043</v>
      </c>
      <c r="O405" s="36">
        <v>10.974374173798513</v>
      </c>
      <c r="P405" s="36">
        <v>11.548039280106583</v>
      </c>
      <c r="Q405" s="36">
        <v>9.186570997926447</v>
      </c>
      <c r="R405" s="36">
        <v>8.176458718588142</v>
      </c>
      <c r="S405" s="36">
        <v>9.168135883617634</v>
      </c>
      <c r="T405" s="36">
        <v>12.759198181338524</v>
      </c>
      <c r="U405" s="36">
        <v>10.519048133503349</v>
      </c>
      <c r="V405" s="36">
        <v>10.148382765981413</v>
      </c>
      <c r="W405" s="36">
        <v>8.10266869452524</v>
      </c>
      <c r="X405" s="36">
        <v>7.893689758928264</v>
      </c>
      <c r="Y405" s="36">
        <v>7.803047107492339</v>
      </c>
      <c r="Z405" s="36">
        <v>3.1503813617313416</v>
      </c>
      <c r="AA405" s="36">
        <v>3.2212536864662566</v>
      </c>
      <c r="AB405" s="36">
        <v>4.79003103731</v>
      </c>
      <c r="AC405" s="37">
        <v>376.45441270154214</v>
      </c>
    </row>
    <row r="406" spans="1:29" ht="12.75" customHeight="1">
      <c r="A406" s="114"/>
      <c r="B406" s="112"/>
      <c r="C406" s="123"/>
      <c r="D406" s="38" t="s">
        <v>79</v>
      </c>
      <c r="E406" s="39">
        <v>0.40013537477424854</v>
      </c>
      <c r="F406" s="39">
        <v>1.5584577473872157</v>
      </c>
      <c r="G406" s="39">
        <v>14.041221424619886</v>
      </c>
      <c r="H406" s="39">
        <v>98.52523911869866</v>
      </c>
      <c r="I406" s="39">
        <v>118.03552659135279</v>
      </c>
      <c r="J406" s="39">
        <v>18.035899016124375</v>
      </c>
      <c r="K406" s="39">
        <v>15.666664800702868</v>
      </c>
      <c r="L406" s="39">
        <v>16.841168585078044</v>
      </c>
      <c r="M406" s="39">
        <v>18.901903097018028</v>
      </c>
      <c r="N406" s="39">
        <v>19.98377410316236</v>
      </c>
      <c r="O406" s="39">
        <v>32.29581160102166</v>
      </c>
      <c r="P406" s="39">
        <v>30.27564180304117</v>
      </c>
      <c r="Q406" s="39">
        <v>27.849800339096294</v>
      </c>
      <c r="R406" s="39">
        <v>26.95116069374307</v>
      </c>
      <c r="S406" s="39">
        <v>32.006817159537654</v>
      </c>
      <c r="T406" s="39">
        <v>31.92800101359758</v>
      </c>
      <c r="U406" s="39">
        <v>31.08162784878247</v>
      </c>
      <c r="V406" s="39">
        <v>31.191469665006366</v>
      </c>
      <c r="W406" s="39">
        <v>23.69258548854303</v>
      </c>
      <c r="X406" s="39">
        <v>19.68893255156915</v>
      </c>
      <c r="Y406" s="39">
        <v>40.68626819329577</v>
      </c>
      <c r="Z406" s="39">
        <v>28.54976078183672</v>
      </c>
      <c r="AA406" s="39">
        <v>14.207433290007819</v>
      </c>
      <c r="AB406" s="39">
        <v>30.893542253830482</v>
      </c>
      <c r="AC406" s="40">
        <v>723.2888425418278</v>
      </c>
    </row>
    <row r="407" spans="1:29" ht="12.75" customHeight="1">
      <c r="A407" s="114"/>
      <c r="B407" s="112"/>
      <c r="C407" s="123"/>
      <c r="D407" s="22" t="s">
        <v>30</v>
      </c>
      <c r="E407" s="26">
        <v>0.40661795538</v>
      </c>
      <c r="F407" s="26">
        <v>0.253894000097</v>
      </c>
      <c r="G407" s="26">
        <v>3.7037774416160008</v>
      </c>
      <c r="H407" s="26">
        <v>2.7313778514610005</v>
      </c>
      <c r="I407" s="26">
        <v>2.3888348646860003</v>
      </c>
      <c r="J407" s="26">
        <v>0.430756546969532</v>
      </c>
      <c r="K407" s="26">
        <v>0.38083509535553933</v>
      </c>
      <c r="L407" s="26">
        <v>0.4188764257460136</v>
      </c>
      <c r="M407" s="26">
        <v>0.476561476251231</v>
      </c>
      <c r="N407" s="26">
        <v>0.4855661153726842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0.624471241875</v>
      </c>
      <c r="Y407" s="26">
        <v>0</v>
      </c>
      <c r="Z407" s="26">
        <v>0.9681750999359999</v>
      </c>
      <c r="AA407" s="26">
        <v>0.352265828706</v>
      </c>
      <c r="AB407" s="26">
        <v>0.418832451142</v>
      </c>
      <c r="AC407" s="27">
        <v>14.040842394594003</v>
      </c>
    </row>
    <row r="408" spans="1:29" ht="12.75" customHeight="1">
      <c r="A408" s="114"/>
      <c r="B408" s="112"/>
      <c r="C408" s="123"/>
      <c r="D408" s="18" t="s">
        <v>31</v>
      </c>
      <c r="E408" s="28">
        <v>12.361181124845526</v>
      </c>
      <c r="F408" s="28">
        <v>9.586404991476947</v>
      </c>
      <c r="G408" s="28">
        <v>57.10731783388492</v>
      </c>
      <c r="H408" s="28">
        <v>188.72026827176117</v>
      </c>
      <c r="I408" s="28">
        <v>195.45511978401345</v>
      </c>
      <c r="J408" s="28">
        <v>25.57264946297674</v>
      </c>
      <c r="K408" s="28">
        <v>22.40923395141534</v>
      </c>
      <c r="L408" s="28">
        <v>24.321752498393096</v>
      </c>
      <c r="M408" s="28">
        <v>27.98634792551824</v>
      </c>
      <c r="N408" s="28">
        <v>29.159944707796093</v>
      </c>
      <c r="O408" s="28">
        <v>43.27018577482017</v>
      </c>
      <c r="P408" s="28">
        <v>41.823681083147754</v>
      </c>
      <c r="Q408" s="28">
        <v>37.03637133702274</v>
      </c>
      <c r="R408" s="28">
        <v>35.127619412331214</v>
      </c>
      <c r="S408" s="28">
        <v>41.174953043155284</v>
      </c>
      <c r="T408" s="28">
        <v>44.687199194936106</v>
      </c>
      <c r="U408" s="28">
        <v>41.60067598228582</v>
      </c>
      <c r="V408" s="28">
        <v>41.339852430987776</v>
      </c>
      <c r="W408" s="28">
        <v>31.795254183068273</v>
      </c>
      <c r="X408" s="28">
        <v>28.207093552372413</v>
      </c>
      <c r="Y408" s="28">
        <v>48.48931530078811</v>
      </c>
      <c r="Z408" s="28">
        <v>32.668317243504056</v>
      </c>
      <c r="AA408" s="28">
        <v>17.780952805180075</v>
      </c>
      <c r="AB408" s="28">
        <v>36.10240574228248</v>
      </c>
      <c r="AC408" s="29">
        <v>1113.7840976379641</v>
      </c>
    </row>
    <row r="409" spans="1:29" ht="12.75" customHeight="1">
      <c r="A409" s="114"/>
      <c r="B409" s="113"/>
      <c r="C409" s="123" t="s">
        <v>28</v>
      </c>
      <c r="D409" s="123"/>
      <c r="E409" s="28">
        <v>321.3983745318745</v>
      </c>
      <c r="F409" s="28">
        <v>193.25301443461777</v>
      </c>
      <c r="G409" s="28">
        <v>465.22002574793396</v>
      </c>
      <c r="H409" s="28">
        <v>956.6245157800975</v>
      </c>
      <c r="I409" s="28">
        <v>918.5834646516331</v>
      </c>
      <c r="J409" s="28">
        <v>93.77891784958899</v>
      </c>
      <c r="K409" s="28">
        <v>90.51357025467014</v>
      </c>
      <c r="L409" s="28">
        <v>95.62650205406243</v>
      </c>
      <c r="M409" s="28">
        <v>107.63770864310676</v>
      </c>
      <c r="N409" s="28">
        <v>107.48821513565504</v>
      </c>
      <c r="O409" s="28">
        <v>143.90344070883378</v>
      </c>
      <c r="P409" s="28">
        <v>146.18852826187265</v>
      </c>
      <c r="Q409" s="28">
        <v>113.60057563126892</v>
      </c>
      <c r="R409" s="28">
        <v>114.6328054191974</v>
      </c>
      <c r="S409" s="28">
        <v>122.08110225724249</v>
      </c>
      <c r="T409" s="28">
        <v>125.50655707135854</v>
      </c>
      <c r="U409" s="28">
        <v>113.7384211500153</v>
      </c>
      <c r="V409" s="28">
        <v>110.30465460945985</v>
      </c>
      <c r="W409" s="28">
        <v>109.67610097924997</v>
      </c>
      <c r="X409" s="28">
        <v>103.0543792163916</v>
      </c>
      <c r="Y409" s="28">
        <v>116.85349239686553</v>
      </c>
      <c r="Z409" s="28">
        <v>95.81062501736751</v>
      </c>
      <c r="AA409" s="28">
        <v>49.10813744373507</v>
      </c>
      <c r="AB409" s="28">
        <v>85.84838024383617</v>
      </c>
      <c r="AC409" s="29">
        <v>4900.431509489936</v>
      </c>
    </row>
    <row r="410" spans="1:29" ht="12.75" customHeight="1">
      <c r="A410" s="114"/>
      <c r="B410" s="111" t="s">
        <v>127</v>
      </c>
      <c r="C410" s="123" t="s">
        <v>29</v>
      </c>
      <c r="D410" s="35" t="s">
        <v>58</v>
      </c>
      <c r="E410" s="36">
        <v>460.6322534304891</v>
      </c>
      <c r="F410" s="36">
        <v>244.2868499221331</v>
      </c>
      <c r="G410" s="36">
        <v>531.3597240042175</v>
      </c>
      <c r="H410" s="36">
        <v>1015.2335317322802</v>
      </c>
      <c r="I410" s="36">
        <v>941.6683114863688</v>
      </c>
      <c r="J410" s="36">
        <v>86.39543063562301</v>
      </c>
      <c r="K410" s="36">
        <v>94.21886651226387</v>
      </c>
      <c r="L410" s="36">
        <v>98.11953261612905</v>
      </c>
      <c r="M410" s="36">
        <v>114.3725410395794</v>
      </c>
      <c r="N410" s="36">
        <v>106.56743168375948</v>
      </c>
      <c r="O410" s="36">
        <v>134.52217098845972</v>
      </c>
      <c r="P410" s="36">
        <v>125.42312412996543</v>
      </c>
      <c r="Q410" s="36">
        <v>96.72248590117077</v>
      </c>
      <c r="R410" s="36">
        <v>108.39825848453047</v>
      </c>
      <c r="S410" s="36">
        <v>101.21221781041133</v>
      </c>
      <c r="T410" s="36">
        <v>98.07163503875537</v>
      </c>
      <c r="U410" s="36">
        <v>88.94040100198589</v>
      </c>
      <c r="V410" s="36">
        <v>96.74576262756905</v>
      </c>
      <c r="W410" s="36">
        <v>89.10014692718181</v>
      </c>
      <c r="X410" s="36">
        <v>86.78931605276348</v>
      </c>
      <c r="Y410" s="36">
        <v>96.20339135738922</v>
      </c>
      <c r="Z410" s="36">
        <v>74.52121303428389</v>
      </c>
      <c r="AA410" s="36">
        <v>51.51783722761212</v>
      </c>
      <c r="AB410" s="36">
        <v>72.0261623584721</v>
      </c>
      <c r="AC410" s="37">
        <v>5013.048596003391</v>
      </c>
    </row>
    <row r="411" spans="1:29" ht="12.75" customHeight="1">
      <c r="A411" s="114"/>
      <c r="B411" s="112"/>
      <c r="C411" s="123"/>
      <c r="D411" s="38" t="s">
        <v>79</v>
      </c>
      <c r="E411" s="39">
        <v>0.4212553499694692</v>
      </c>
      <c r="F411" s="39">
        <v>0.7026960076262431</v>
      </c>
      <c r="G411" s="39">
        <v>1.740114283622728</v>
      </c>
      <c r="H411" s="39">
        <v>6.233314466240024</v>
      </c>
      <c r="I411" s="39">
        <v>11.28186138177058</v>
      </c>
      <c r="J411" s="39">
        <v>1.6307802312428459</v>
      </c>
      <c r="K411" s="39">
        <v>1.115266639519771</v>
      </c>
      <c r="L411" s="39">
        <v>1.281537419499805</v>
      </c>
      <c r="M411" s="39">
        <v>1.1860043653455072</v>
      </c>
      <c r="N411" s="39">
        <v>1.23953169935091</v>
      </c>
      <c r="O411" s="39">
        <v>1.7490894142443856</v>
      </c>
      <c r="P411" s="39">
        <v>1.5507576964729528</v>
      </c>
      <c r="Q411" s="39">
        <v>1.5313835067928994</v>
      </c>
      <c r="R411" s="39">
        <v>1.1076702236779865</v>
      </c>
      <c r="S411" s="39">
        <v>1.2342608302229343</v>
      </c>
      <c r="T411" s="39">
        <v>2.9658430633619233</v>
      </c>
      <c r="U411" s="39">
        <v>1.6429426864742207</v>
      </c>
      <c r="V411" s="39">
        <v>2.125326500593283</v>
      </c>
      <c r="W411" s="39">
        <v>1.1476982753143505</v>
      </c>
      <c r="X411" s="39">
        <v>3.507467950701751</v>
      </c>
      <c r="Y411" s="39">
        <v>2.191433057830408</v>
      </c>
      <c r="Z411" s="39">
        <v>2.8850597765449355</v>
      </c>
      <c r="AA411" s="39">
        <v>0.897852021350184</v>
      </c>
      <c r="AB411" s="39">
        <v>4.870588192611801</v>
      </c>
      <c r="AC411" s="40">
        <v>56.23973504038189</v>
      </c>
    </row>
    <row r="412" spans="1:29" ht="12.75" customHeight="1">
      <c r="A412" s="114"/>
      <c r="B412" s="112"/>
      <c r="C412" s="123"/>
      <c r="D412" s="22" t="s">
        <v>30</v>
      </c>
      <c r="E412" s="26">
        <v>1.280904589526</v>
      </c>
      <c r="F412" s="26">
        <v>1.143842682921</v>
      </c>
      <c r="G412" s="26">
        <v>0.40223889326199996</v>
      </c>
      <c r="H412" s="26">
        <v>2.0985475086679997</v>
      </c>
      <c r="I412" s="26">
        <v>1.2216479434360001</v>
      </c>
      <c r="J412" s="26">
        <v>0.11107927743888979</v>
      </c>
      <c r="K412" s="26">
        <v>0.12113994088001684</v>
      </c>
      <c r="L412" s="26">
        <v>0.12608265072658228</v>
      </c>
      <c r="M412" s="26">
        <v>0.1469972778358491</v>
      </c>
      <c r="N412" s="26">
        <v>0.13705019185366196</v>
      </c>
      <c r="O412" s="26">
        <v>0.016622507603926827</v>
      </c>
      <c r="P412" s="26">
        <v>0.015390096262036076</v>
      </c>
      <c r="Q412" s="26">
        <v>0.011801397444169378</v>
      </c>
      <c r="R412" s="26">
        <v>0.01332871967923175</v>
      </c>
      <c r="S412" s="26">
        <v>0.01237718304163598</v>
      </c>
      <c r="T412" s="26">
        <v>0.11953739781365438</v>
      </c>
      <c r="U412" s="26">
        <v>0.10690973210547111</v>
      </c>
      <c r="V412" s="26">
        <v>0.11781156238687451</v>
      </c>
      <c r="W412" s="26">
        <v>0.10895211615199998</v>
      </c>
      <c r="X412" s="26">
        <v>0</v>
      </c>
      <c r="Y412" s="26">
        <v>0.295899761674</v>
      </c>
      <c r="Z412" s="26">
        <v>0</v>
      </c>
      <c r="AA412" s="26">
        <v>0</v>
      </c>
      <c r="AB412" s="26">
        <v>0</v>
      </c>
      <c r="AC412" s="27">
        <v>7.608161430710999</v>
      </c>
    </row>
    <row r="413" spans="1:29" ht="12.75" customHeight="1">
      <c r="A413" s="114"/>
      <c r="B413" s="112"/>
      <c r="C413" s="123"/>
      <c r="D413" s="18" t="s">
        <v>31</v>
      </c>
      <c r="E413" s="28">
        <v>462.33441336998453</v>
      </c>
      <c r="F413" s="28">
        <v>246.13338861268033</v>
      </c>
      <c r="G413" s="28">
        <v>533.5020771811022</v>
      </c>
      <c r="H413" s="28">
        <v>1023.5653937071883</v>
      </c>
      <c r="I413" s="28">
        <v>954.1718208115755</v>
      </c>
      <c r="J413" s="28">
        <v>88.13729014430476</v>
      </c>
      <c r="K413" s="28">
        <v>95.45527309266366</v>
      </c>
      <c r="L413" s="28">
        <v>99.52715268635544</v>
      </c>
      <c r="M413" s="28">
        <v>115.70554268276076</v>
      </c>
      <c r="N413" s="28">
        <v>107.94401357496406</v>
      </c>
      <c r="O413" s="28">
        <v>136.28788291030804</v>
      </c>
      <c r="P413" s="28">
        <v>126.98927192270041</v>
      </c>
      <c r="Q413" s="28">
        <v>98.26567080540784</v>
      </c>
      <c r="R413" s="28">
        <v>109.51925742788771</v>
      </c>
      <c r="S413" s="28">
        <v>102.4588558236759</v>
      </c>
      <c r="T413" s="28">
        <v>101.15701549993095</v>
      </c>
      <c r="U413" s="28">
        <v>90.69025342056557</v>
      </c>
      <c r="V413" s="28">
        <v>98.98890069054922</v>
      </c>
      <c r="W413" s="28">
        <v>90.35679731864818</v>
      </c>
      <c r="X413" s="28">
        <v>90.29678400346522</v>
      </c>
      <c r="Y413" s="28">
        <v>98.69072417689362</v>
      </c>
      <c r="Z413" s="28">
        <v>77.40627281082881</v>
      </c>
      <c r="AA413" s="28">
        <v>52.4156892489623</v>
      </c>
      <c r="AB413" s="28">
        <v>76.89675055108391</v>
      </c>
      <c r="AC413" s="29">
        <v>5076.896492474484</v>
      </c>
    </row>
    <row r="414" spans="1:29" ht="12.75" customHeight="1">
      <c r="A414" s="114"/>
      <c r="B414" s="112"/>
      <c r="C414" s="123" t="s">
        <v>80</v>
      </c>
      <c r="D414" s="35" t="s">
        <v>58</v>
      </c>
      <c r="E414" s="36">
        <v>10.772775035727507</v>
      </c>
      <c r="F414" s="36">
        <v>11.94763911018825</v>
      </c>
      <c r="G414" s="36">
        <v>47.94886273456074</v>
      </c>
      <c r="H414" s="36">
        <v>140.4308355238993</v>
      </c>
      <c r="I414" s="36">
        <v>128.04817308360015</v>
      </c>
      <c r="J414" s="36">
        <v>11.042845102572636</v>
      </c>
      <c r="K414" s="36">
        <v>10.83089391093201</v>
      </c>
      <c r="L414" s="36">
        <v>11.679995877723108</v>
      </c>
      <c r="M414" s="36">
        <v>12.080987555953634</v>
      </c>
      <c r="N414" s="36">
        <v>12.118963232159327</v>
      </c>
      <c r="O414" s="36">
        <v>16.05403947686208</v>
      </c>
      <c r="P414" s="36">
        <v>14.54814827040944</v>
      </c>
      <c r="Q414" s="36">
        <v>11.741354539300959</v>
      </c>
      <c r="R414" s="36">
        <v>13.26976354566337</v>
      </c>
      <c r="S414" s="36">
        <v>12.771683088779637</v>
      </c>
      <c r="T414" s="36">
        <v>17.192685563116417</v>
      </c>
      <c r="U414" s="36">
        <v>14.310371078492125</v>
      </c>
      <c r="V414" s="36">
        <v>13.51744470700465</v>
      </c>
      <c r="W414" s="36">
        <v>16.140095196619136</v>
      </c>
      <c r="X414" s="36">
        <v>13.363299320095562</v>
      </c>
      <c r="Y414" s="36">
        <v>19.733993951277093</v>
      </c>
      <c r="Z414" s="36">
        <v>14.53393850848542</v>
      </c>
      <c r="AA414" s="36">
        <v>5.577743838586368</v>
      </c>
      <c r="AB414" s="36">
        <v>6.049307233647001</v>
      </c>
      <c r="AC414" s="37">
        <v>585.705839485656</v>
      </c>
    </row>
    <row r="415" spans="1:29" ht="12.75" customHeight="1">
      <c r="A415" s="114"/>
      <c r="B415" s="112"/>
      <c r="C415" s="123"/>
      <c r="D415" s="38" t="s">
        <v>79</v>
      </c>
      <c r="E415" s="39">
        <v>1.2407108621787255</v>
      </c>
      <c r="F415" s="39">
        <v>2.458865672677408</v>
      </c>
      <c r="G415" s="39">
        <v>27.732465016214153</v>
      </c>
      <c r="H415" s="39">
        <v>170.1084508529129</v>
      </c>
      <c r="I415" s="39">
        <v>235.63200271999617</v>
      </c>
      <c r="J415" s="39">
        <v>33.79170804773986</v>
      </c>
      <c r="K415" s="39">
        <v>25.519602360390895</v>
      </c>
      <c r="L415" s="39">
        <v>21.65173547960368</v>
      </c>
      <c r="M415" s="39">
        <v>27.410568889613444</v>
      </c>
      <c r="N415" s="39">
        <v>39.39715817558686</v>
      </c>
      <c r="O415" s="39">
        <v>35.64106320724264</v>
      </c>
      <c r="P415" s="39">
        <v>37.795819315059404</v>
      </c>
      <c r="Q415" s="39">
        <v>33.95911728608279</v>
      </c>
      <c r="R415" s="39">
        <v>30.902209620303616</v>
      </c>
      <c r="S415" s="39">
        <v>25.732051096090842</v>
      </c>
      <c r="T415" s="39">
        <v>40.11168978271006</v>
      </c>
      <c r="U415" s="39">
        <v>42.007606528719215</v>
      </c>
      <c r="V415" s="39">
        <v>44.38634827779214</v>
      </c>
      <c r="W415" s="39">
        <v>32.96836773894277</v>
      </c>
      <c r="X415" s="39">
        <v>37.679014068004385</v>
      </c>
      <c r="Y415" s="39">
        <v>33.8625297741622</v>
      </c>
      <c r="Z415" s="39">
        <v>30.36782794286589</v>
      </c>
      <c r="AA415" s="39">
        <v>22.60413281225453</v>
      </c>
      <c r="AB415" s="39">
        <v>60.8262741319725</v>
      </c>
      <c r="AC415" s="40">
        <v>1093.7873196591172</v>
      </c>
    </row>
    <row r="416" spans="1:29" ht="12.75" customHeight="1">
      <c r="A416" s="114"/>
      <c r="B416" s="112"/>
      <c r="C416" s="123"/>
      <c r="D416" s="22" t="s">
        <v>30</v>
      </c>
      <c r="E416" s="26">
        <v>0.29727159238900003</v>
      </c>
      <c r="F416" s="26">
        <v>0.050075459978</v>
      </c>
      <c r="G416" s="26">
        <v>0.36230281186900004</v>
      </c>
      <c r="H416" s="26">
        <v>4.991749081413</v>
      </c>
      <c r="I416" s="26">
        <v>1.6181518351220001</v>
      </c>
      <c r="J416" s="26">
        <v>0.19369386489287588</v>
      </c>
      <c r="K416" s="26">
        <v>0.16530702108063816</v>
      </c>
      <c r="L416" s="26">
        <v>0.1524204523087736</v>
      </c>
      <c r="M416" s="26">
        <v>0.17238888142989925</v>
      </c>
      <c r="N416" s="26">
        <v>0.21920788500481317</v>
      </c>
      <c r="O416" s="26">
        <v>0.14371145003563862</v>
      </c>
      <c r="P416" s="26">
        <v>0.14593981577060167</v>
      </c>
      <c r="Q416" s="26">
        <v>0.123716131050675</v>
      </c>
      <c r="R416" s="26">
        <v>0.12047538783815975</v>
      </c>
      <c r="S416" s="26">
        <v>0.10396341739492485</v>
      </c>
      <c r="T416" s="26">
        <v>0.16023025019679488</v>
      </c>
      <c r="U416" s="26">
        <v>0.14311518395329745</v>
      </c>
      <c r="V416" s="26">
        <v>0.14440425969090775</v>
      </c>
      <c r="W416" s="26">
        <v>0.318399782289</v>
      </c>
      <c r="X416" s="26">
        <v>0</v>
      </c>
      <c r="Y416" s="26">
        <v>0</v>
      </c>
      <c r="Z416" s="26">
        <v>0</v>
      </c>
      <c r="AA416" s="26">
        <v>0.363970257</v>
      </c>
      <c r="AB416" s="26">
        <v>0.8823889965940002</v>
      </c>
      <c r="AC416" s="27">
        <v>10.872883817302</v>
      </c>
    </row>
    <row r="417" spans="1:29" ht="12.75" customHeight="1">
      <c r="A417" s="114"/>
      <c r="B417" s="112"/>
      <c r="C417" s="123"/>
      <c r="D417" s="18" t="s">
        <v>31</v>
      </c>
      <c r="E417" s="28">
        <v>12.310757490295233</v>
      </c>
      <c r="F417" s="28">
        <v>14.456580242843659</v>
      </c>
      <c r="G417" s="28">
        <v>76.0436305626439</v>
      </c>
      <c r="H417" s="28">
        <v>315.5310354582252</v>
      </c>
      <c r="I417" s="28">
        <v>365.2983276387183</v>
      </c>
      <c r="J417" s="28">
        <v>45.02824701520537</v>
      </c>
      <c r="K417" s="28">
        <v>36.51580329240355</v>
      </c>
      <c r="L417" s="28">
        <v>33.48415180963556</v>
      </c>
      <c r="M417" s="28">
        <v>39.66394532699698</v>
      </c>
      <c r="N417" s="28">
        <v>51.735329292751</v>
      </c>
      <c r="O417" s="28">
        <v>51.83881413414036</v>
      </c>
      <c r="P417" s="28">
        <v>52.48990740123944</v>
      </c>
      <c r="Q417" s="28">
        <v>45.82418795643442</v>
      </c>
      <c r="R417" s="28">
        <v>44.29244855380514</v>
      </c>
      <c r="S417" s="28">
        <v>38.607697602265404</v>
      </c>
      <c r="T417" s="28">
        <v>57.464605596023276</v>
      </c>
      <c r="U417" s="28">
        <v>56.46109279116463</v>
      </c>
      <c r="V417" s="28">
        <v>58.04819724448769</v>
      </c>
      <c r="W417" s="28">
        <v>49.4268627178509</v>
      </c>
      <c r="X417" s="28">
        <v>51.04231338809995</v>
      </c>
      <c r="Y417" s="28">
        <v>53.59652372543928</v>
      </c>
      <c r="Z417" s="28">
        <v>44.90176645135131</v>
      </c>
      <c r="AA417" s="28">
        <v>28.5458469078409</v>
      </c>
      <c r="AB417" s="28">
        <v>67.7579703622135</v>
      </c>
      <c r="AC417" s="29">
        <v>1690.3660429620747</v>
      </c>
    </row>
    <row r="418" spans="1:29" ht="12.75" customHeight="1">
      <c r="A418" s="114"/>
      <c r="B418" s="113"/>
      <c r="C418" s="123" t="s">
        <v>28</v>
      </c>
      <c r="D418" s="123"/>
      <c r="E418" s="28">
        <v>474.6451708602798</v>
      </c>
      <c r="F418" s="28">
        <v>260.589968855524</v>
      </c>
      <c r="G418" s="28">
        <v>609.5457077437461</v>
      </c>
      <c r="H418" s="28">
        <v>1339.0964291654134</v>
      </c>
      <c r="I418" s="28">
        <v>1319.4701484502937</v>
      </c>
      <c r="J418" s="28">
        <v>133.16553715951014</v>
      </c>
      <c r="K418" s="28">
        <v>131.97107638506722</v>
      </c>
      <c r="L418" s="28">
        <v>133.011304495991</v>
      </c>
      <c r="M418" s="28">
        <v>155.36948800975773</v>
      </c>
      <c r="N418" s="28">
        <v>159.67934286771506</v>
      </c>
      <c r="O418" s="28">
        <v>188.12669704444838</v>
      </c>
      <c r="P418" s="28">
        <v>179.47917932393983</v>
      </c>
      <c r="Q418" s="28">
        <v>144.08985876184227</v>
      </c>
      <c r="R418" s="28">
        <v>153.81170598169285</v>
      </c>
      <c r="S418" s="28">
        <v>141.06655342594132</v>
      </c>
      <c r="T418" s="28">
        <v>158.6216210959542</v>
      </c>
      <c r="U418" s="28">
        <v>147.1513462117302</v>
      </c>
      <c r="V418" s="28">
        <v>157.03709793503688</v>
      </c>
      <c r="W418" s="28">
        <v>139.78366003649907</v>
      </c>
      <c r="X418" s="28">
        <v>141.33909739156516</v>
      </c>
      <c r="Y418" s="28">
        <v>152.2872479023329</v>
      </c>
      <c r="Z418" s="28">
        <v>122.30803926218012</v>
      </c>
      <c r="AA418" s="28">
        <v>80.9615361568032</v>
      </c>
      <c r="AB418" s="28">
        <v>144.6547209132974</v>
      </c>
      <c r="AC418" s="29">
        <v>6767.262535436562</v>
      </c>
    </row>
    <row r="419" spans="1:29" ht="12.75" customHeight="1">
      <c r="A419" s="114"/>
      <c r="B419" s="111" t="s">
        <v>128</v>
      </c>
      <c r="C419" s="123" t="s">
        <v>29</v>
      </c>
      <c r="D419" s="35" t="s">
        <v>58</v>
      </c>
      <c r="E419" s="36">
        <v>268.08782426526966</v>
      </c>
      <c r="F419" s="36">
        <v>129.63879519619394</v>
      </c>
      <c r="G419" s="36">
        <v>263.7609795365087</v>
      </c>
      <c r="H419" s="36">
        <v>553.9202762502678</v>
      </c>
      <c r="I419" s="36">
        <v>550.9902126060907</v>
      </c>
      <c r="J419" s="36">
        <v>44.85013511693207</v>
      </c>
      <c r="K419" s="36">
        <v>48.50381313393306</v>
      </c>
      <c r="L419" s="36">
        <v>52.485340757807556</v>
      </c>
      <c r="M419" s="36">
        <v>61.015110615644254</v>
      </c>
      <c r="N419" s="36">
        <v>55.51173784106127</v>
      </c>
      <c r="O419" s="36">
        <v>70.45206076906628</v>
      </c>
      <c r="P419" s="36">
        <v>63.6602945762796</v>
      </c>
      <c r="Q419" s="36">
        <v>46.14569752468564</v>
      </c>
      <c r="R419" s="36">
        <v>48.71041263956243</v>
      </c>
      <c r="S419" s="36">
        <v>49.02319459807483</v>
      </c>
      <c r="T419" s="36">
        <v>52.78140837219028</v>
      </c>
      <c r="U419" s="36">
        <v>46.63847739180939</v>
      </c>
      <c r="V419" s="36">
        <v>49.082512075239265</v>
      </c>
      <c r="W419" s="36">
        <v>47.48771250405922</v>
      </c>
      <c r="X419" s="36">
        <v>45.444000540487664</v>
      </c>
      <c r="Y419" s="36">
        <v>41.8954037812874</v>
      </c>
      <c r="Z419" s="36">
        <v>33.18895298557268</v>
      </c>
      <c r="AA419" s="36">
        <v>19.129091929982927</v>
      </c>
      <c r="AB419" s="36">
        <v>35.870857838837004</v>
      </c>
      <c r="AC419" s="37">
        <v>2678.274302846844</v>
      </c>
    </row>
    <row r="420" spans="1:29" ht="12.75" customHeight="1">
      <c r="A420" s="114"/>
      <c r="B420" s="112"/>
      <c r="C420" s="123"/>
      <c r="D420" s="38" t="s">
        <v>79</v>
      </c>
      <c r="E420" s="39">
        <v>0.27918000706600576</v>
      </c>
      <c r="F420" s="39">
        <v>0.8895438710088234</v>
      </c>
      <c r="G420" s="39">
        <v>3.210375092296751</v>
      </c>
      <c r="H420" s="39">
        <v>6.119631122271641</v>
      </c>
      <c r="I420" s="39">
        <v>6.18599862868547</v>
      </c>
      <c r="J420" s="39">
        <v>0.8226465425794639</v>
      </c>
      <c r="K420" s="39">
        <v>0.5757798505714657</v>
      </c>
      <c r="L420" s="39">
        <v>0.592011012348734</v>
      </c>
      <c r="M420" s="39">
        <v>0.5522419075909476</v>
      </c>
      <c r="N420" s="39">
        <v>0.5005973675997571</v>
      </c>
      <c r="O420" s="39">
        <v>1.0134780387325255</v>
      </c>
      <c r="P420" s="39">
        <v>1.0306383773152727</v>
      </c>
      <c r="Q420" s="39">
        <v>0.9246506632134042</v>
      </c>
      <c r="R420" s="39">
        <v>0.7457663387497352</v>
      </c>
      <c r="S420" s="39">
        <v>0.9961137176487493</v>
      </c>
      <c r="T420" s="39">
        <v>1.1669290360187807</v>
      </c>
      <c r="U420" s="39">
        <v>1.2220680692995207</v>
      </c>
      <c r="V420" s="39">
        <v>0.6813066590225654</v>
      </c>
      <c r="W420" s="39">
        <v>1.26629737220445</v>
      </c>
      <c r="X420" s="39">
        <v>1.0926263483151508</v>
      </c>
      <c r="Y420" s="39">
        <v>0.7921652722130645</v>
      </c>
      <c r="Z420" s="39">
        <v>0.9054191876081408</v>
      </c>
      <c r="AA420" s="39">
        <v>0.2520055981754492</v>
      </c>
      <c r="AB420" s="39">
        <v>3.8582991292846462</v>
      </c>
      <c r="AC420" s="40">
        <v>35.675769209820515</v>
      </c>
    </row>
    <row r="421" spans="1:29" ht="12.75" customHeight="1">
      <c r="A421" s="114"/>
      <c r="B421" s="112"/>
      <c r="C421" s="123"/>
      <c r="D421" s="22" t="s">
        <v>30</v>
      </c>
      <c r="E421" s="26">
        <v>0.5306729955</v>
      </c>
      <c r="F421" s="26">
        <v>0.4787404742680001</v>
      </c>
      <c r="G421" s="26">
        <v>0.4266773648869999</v>
      </c>
      <c r="H421" s="26">
        <v>1.3206706363979999</v>
      </c>
      <c r="I421" s="26">
        <v>0.511383379707</v>
      </c>
      <c r="J421" s="26">
        <v>0.017031319100421435</v>
      </c>
      <c r="K421" s="26">
        <v>0.018300309784184933</v>
      </c>
      <c r="L421" s="26">
        <v>0.01986326995573191</v>
      </c>
      <c r="M421" s="26">
        <v>0.023181935148357844</v>
      </c>
      <c r="N421" s="26">
        <v>0.020923391511303895</v>
      </c>
      <c r="O421" s="26">
        <v>0.11225603809733102</v>
      </c>
      <c r="P421" s="26">
        <v>0.10038749304793695</v>
      </c>
      <c r="Q421" s="26">
        <v>0.07168128287776875</v>
      </c>
      <c r="R421" s="26">
        <v>0.07536282768393998</v>
      </c>
      <c r="S421" s="26">
        <v>0.07736216651502327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0.084850971264</v>
      </c>
      <c r="Z421" s="26">
        <v>0</v>
      </c>
      <c r="AA421" s="26">
        <v>0</v>
      </c>
      <c r="AB421" s="26">
        <v>0.0261301692</v>
      </c>
      <c r="AC421" s="27">
        <v>3.9154760249459994</v>
      </c>
    </row>
    <row r="422" spans="1:29" ht="12.75" customHeight="1">
      <c r="A422" s="114"/>
      <c r="B422" s="112"/>
      <c r="C422" s="123"/>
      <c r="D422" s="18" t="s">
        <v>31</v>
      </c>
      <c r="E422" s="28">
        <v>268.89767726783566</v>
      </c>
      <c r="F422" s="28">
        <v>131.00707954147077</v>
      </c>
      <c r="G422" s="28">
        <v>267.3980319936925</v>
      </c>
      <c r="H422" s="28">
        <v>561.3605780089374</v>
      </c>
      <c r="I422" s="28">
        <v>557.6875946144831</v>
      </c>
      <c r="J422" s="28">
        <v>45.68981297861196</v>
      </c>
      <c r="K422" s="28">
        <v>49.09789329428871</v>
      </c>
      <c r="L422" s="28">
        <v>53.09721504011202</v>
      </c>
      <c r="M422" s="28">
        <v>61.59053445838356</v>
      </c>
      <c r="N422" s="28">
        <v>56.03325860017233</v>
      </c>
      <c r="O422" s="28">
        <v>71.57779484589614</v>
      </c>
      <c r="P422" s="28">
        <v>64.7913204466428</v>
      </c>
      <c r="Q422" s="28">
        <v>47.142029470776805</v>
      </c>
      <c r="R422" s="28">
        <v>49.531541805996106</v>
      </c>
      <c r="S422" s="28">
        <v>50.0966704822386</v>
      </c>
      <c r="T422" s="28">
        <v>53.948337408209056</v>
      </c>
      <c r="U422" s="28">
        <v>47.860545461108906</v>
      </c>
      <c r="V422" s="28">
        <v>49.76381873426183</v>
      </c>
      <c r="W422" s="28">
        <v>48.754009876263666</v>
      </c>
      <c r="X422" s="28">
        <v>46.536626888802815</v>
      </c>
      <c r="Y422" s="28">
        <v>42.772420024764465</v>
      </c>
      <c r="Z422" s="28">
        <v>34.09437217318082</v>
      </c>
      <c r="AA422" s="28">
        <v>19.381097528158374</v>
      </c>
      <c r="AB422" s="28">
        <v>39.75528713732165</v>
      </c>
      <c r="AC422" s="29">
        <v>2717.86554808161</v>
      </c>
    </row>
    <row r="423" spans="1:29" ht="12.75" customHeight="1">
      <c r="A423" s="114"/>
      <c r="B423" s="112"/>
      <c r="C423" s="123" t="s">
        <v>80</v>
      </c>
      <c r="D423" s="35" t="s">
        <v>58</v>
      </c>
      <c r="E423" s="36">
        <v>2.6625134170098246</v>
      </c>
      <c r="F423" s="36">
        <v>7.513312856186356</v>
      </c>
      <c r="G423" s="36">
        <v>19.796450747178483</v>
      </c>
      <c r="H423" s="36">
        <v>49.943784597928456</v>
      </c>
      <c r="I423" s="36">
        <v>73.83095065430696</v>
      </c>
      <c r="J423" s="36">
        <v>5.3529431251756066</v>
      </c>
      <c r="K423" s="36">
        <v>5.561937108152294</v>
      </c>
      <c r="L423" s="36">
        <v>5.853221191961956</v>
      </c>
      <c r="M423" s="36">
        <v>5.807979291644686</v>
      </c>
      <c r="N423" s="36">
        <v>6.1323594540733835</v>
      </c>
      <c r="O423" s="36">
        <v>8.349667341623368</v>
      </c>
      <c r="P423" s="36">
        <v>7.723172494201618</v>
      </c>
      <c r="Q423" s="36">
        <v>6.268073299115172</v>
      </c>
      <c r="R423" s="36">
        <v>6.44342154799634</v>
      </c>
      <c r="S423" s="36">
        <v>6.160393614072556</v>
      </c>
      <c r="T423" s="36">
        <v>7.525760080389361</v>
      </c>
      <c r="U423" s="36">
        <v>5.7125048473325135</v>
      </c>
      <c r="V423" s="36">
        <v>6.380912393840219</v>
      </c>
      <c r="W423" s="36">
        <v>8.62095825986263</v>
      </c>
      <c r="X423" s="36">
        <v>6.972706683994683</v>
      </c>
      <c r="Y423" s="36">
        <v>5.880783043897702</v>
      </c>
      <c r="Z423" s="36">
        <v>6.34964252583216</v>
      </c>
      <c r="AA423" s="36">
        <v>2.1801025964215497</v>
      </c>
      <c r="AB423" s="36">
        <v>2.220227489201</v>
      </c>
      <c r="AC423" s="37">
        <v>269.24377866139884</v>
      </c>
    </row>
    <row r="424" spans="1:29" ht="12.75" customHeight="1">
      <c r="A424" s="114"/>
      <c r="B424" s="112"/>
      <c r="C424" s="123"/>
      <c r="D424" s="38" t="s">
        <v>79</v>
      </c>
      <c r="E424" s="39">
        <v>0.4401731003367311</v>
      </c>
      <c r="F424" s="39">
        <v>0.8314882039300956</v>
      </c>
      <c r="G424" s="39">
        <v>16.313626910691582</v>
      </c>
      <c r="H424" s="39">
        <v>85.71085268229605</v>
      </c>
      <c r="I424" s="39">
        <v>114.48255974127702</v>
      </c>
      <c r="J424" s="39">
        <v>14.579610964781695</v>
      </c>
      <c r="K424" s="39">
        <v>10.156656106398106</v>
      </c>
      <c r="L424" s="39">
        <v>11.875043573389016</v>
      </c>
      <c r="M424" s="39">
        <v>11.352309678016542</v>
      </c>
      <c r="N424" s="39">
        <v>13.385415123954164</v>
      </c>
      <c r="O424" s="39">
        <v>21.41109160232191</v>
      </c>
      <c r="P424" s="39">
        <v>22.526464570653445</v>
      </c>
      <c r="Q424" s="39">
        <v>20.742306031681544</v>
      </c>
      <c r="R424" s="39">
        <v>16.334542364048644</v>
      </c>
      <c r="S424" s="39">
        <v>16.472631664036015</v>
      </c>
      <c r="T424" s="39">
        <v>24.520812471588716</v>
      </c>
      <c r="U424" s="39">
        <v>28.307036462652142</v>
      </c>
      <c r="V424" s="39">
        <v>29.351733765690227</v>
      </c>
      <c r="W424" s="39">
        <v>19.189113472250064</v>
      </c>
      <c r="X424" s="39">
        <v>20.27746963373225</v>
      </c>
      <c r="Y424" s="39">
        <v>13.000305458520621</v>
      </c>
      <c r="Z424" s="39">
        <v>9.324983741243695</v>
      </c>
      <c r="AA424" s="39">
        <v>4.618482899968645</v>
      </c>
      <c r="AB424" s="39">
        <v>33.94226151263878</v>
      </c>
      <c r="AC424" s="40">
        <v>559.1469717360978</v>
      </c>
    </row>
    <row r="425" spans="1:29" ht="12.75" customHeight="1">
      <c r="A425" s="114"/>
      <c r="B425" s="112"/>
      <c r="C425" s="123"/>
      <c r="D425" s="22" t="s">
        <v>30</v>
      </c>
      <c r="E425" s="26">
        <v>0.040921900437</v>
      </c>
      <c r="F425" s="26">
        <v>0.1559014741</v>
      </c>
      <c r="G425" s="26">
        <v>1.097984483735</v>
      </c>
      <c r="H425" s="26">
        <v>2.014979087839</v>
      </c>
      <c r="I425" s="26">
        <v>1.73685816658</v>
      </c>
      <c r="J425" s="26">
        <v>0.08697243311392694</v>
      </c>
      <c r="K425" s="26">
        <v>0.06926947552623654</v>
      </c>
      <c r="L425" s="26">
        <v>0.08727528989696942</v>
      </c>
      <c r="M425" s="26">
        <v>0.07755940736819045</v>
      </c>
      <c r="N425" s="26">
        <v>0.08502472405767664</v>
      </c>
      <c r="O425" s="26">
        <v>0.02606563325600445</v>
      </c>
      <c r="P425" s="26">
        <v>0.026221269767031794</v>
      </c>
      <c r="Q425" s="26">
        <v>0.02201563610684281</v>
      </c>
      <c r="R425" s="26">
        <v>0.021302618152025478</v>
      </c>
      <c r="S425" s="26">
        <v>0.020142343480095467</v>
      </c>
      <c r="T425" s="26">
        <v>0</v>
      </c>
      <c r="U425" s="26">
        <v>0</v>
      </c>
      <c r="V425" s="26">
        <v>0</v>
      </c>
      <c r="W425" s="26">
        <v>0.369028577676</v>
      </c>
      <c r="X425" s="26">
        <v>0.204192701385</v>
      </c>
      <c r="Y425" s="26">
        <v>0</v>
      </c>
      <c r="Z425" s="26">
        <v>0.12734100259999998</v>
      </c>
      <c r="AA425" s="26">
        <v>0</v>
      </c>
      <c r="AB425" s="26">
        <v>0.21774726915</v>
      </c>
      <c r="AC425" s="27">
        <v>6.486803494227</v>
      </c>
    </row>
    <row r="426" spans="1:29" ht="12.75" customHeight="1">
      <c r="A426" s="114"/>
      <c r="B426" s="112"/>
      <c r="C426" s="123"/>
      <c r="D426" s="18" t="s">
        <v>31</v>
      </c>
      <c r="E426" s="28">
        <v>3.1436084177835557</v>
      </c>
      <c r="F426" s="28">
        <v>8.500702534216451</v>
      </c>
      <c r="G426" s="28">
        <v>37.20806214160506</v>
      </c>
      <c r="H426" s="28">
        <v>137.6696163680635</v>
      </c>
      <c r="I426" s="28">
        <v>190.05036856216398</v>
      </c>
      <c r="J426" s="28">
        <v>20.019526523071228</v>
      </c>
      <c r="K426" s="28">
        <v>15.787862690076636</v>
      </c>
      <c r="L426" s="28">
        <v>17.81554005524794</v>
      </c>
      <c r="M426" s="28">
        <v>17.23784837702942</v>
      </c>
      <c r="N426" s="28">
        <v>19.602799302085227</v>
      </c>
      <c r="O426" s="28">
        <v>29.78682457720128</v>
      </c>
      <c r="P426" s="28">
        <v>30.275858334622097</v>
      </c>
      <c r="Q426" s="28">
        <v>27.032394966903563</v>
      </c>
      <c r="R426" s="28">
        <v>22.79926653019701</v>
      </c>
      <c r="S426" s="28">
        <v>22.65316762158867</v>
      </c>
      <c r="T426" s="28">
        <v>32.04657255197807</v>
      </c>
      <c r="U426" s="28">
        <v>34.01954130998466</v>
      </c>
      <c r="V426" s="28">
        <v>35.73264615953044</v>
      </c>
      <c r="W426" s="28">
        <v>28.179100309788698</v>
      </c>
      <c r="X426" s="28">
        <v>27.454369019111933</v>
      </c>
      <c r="Y426" s="28">
        <v>18.881088502418322</v>
      </c>
      <c r="Z426" s="28">
        <v>15.801967269675856</v>
      </c>
      <c r="AA426" s="28">
        <v>6.798585496390195</v>
      </c>
      <c r="AB426" s="28">
        <v>36.38023627098978</v>
      </c>
      <c r="AC426" s="29">
        <v>834.8775538917236</v>
      </c>
    </row>
    <row r="427" spans="1:29" ht="12.75" customHeight="1">
      <c r="A427" s="115"/>
      <c r="B427" s="113"/>
      <c r="C427" s="123" t="s">
        <v>28</v>
      </c>
      <c r="D427" s="123"/>
      <c r="E427" s="28">
        <v>272.0412856856192</v>
      </c>
      <c r="F427" s="28">
        <v>139.50778207568723</v>
      </c>
      <c r="G427" s="28">
        <v>304.60609413529755</v>
      </c>
      <c r="H427" s="28">
        <v>699.0301943770008</v>
      </c>
      <c r="I427" s="28">
        <v>747.7379631766471</v>
      </c>
      <c r="J427" s="28">
        <v>65.70933950168319</v>
      </c>
      <c r="K427" s="28">
        <v>64.88575598436535</v>
      </c>
      <c r="L427" s="28">
        <v>70.91275509535997</v>
      </c>
      <c r="M427" s="28">
        <v>78.82838283541298</v>
      </c>
      <c r="N427" s="28">
        <v>75.63605790225756</v>
      </c>
      <c r="O427" s="28">
        <v>101.36461942309742</v>
      </c>
      <c r="P427" s="28">
        <v>95.0671787812649</v>
      </c>
      <c r="Q427" s="28">
        <v>74.17442443768037</v>
      </c>
      <c r="R427" s="28">
        <v>72.33080833619312</v>
      </c>
      <c r="S427" s="28">
        <v>72.74983810382727</v>
      </c>
      <c r="T427" s="28">
        <v>85.99490996018713</v>
      </c>
      <c r="U427" s="28">
        <v>81.88008677109356</v>
      </c>
      <c r="V427" s="28">
        <v>85.49646489379226</v>
      </c>
      <c r="W427" s="28">
        <v>76.93311018605237</v>
      </c>
      <c r="X427" s="28">
        <v>73.99099590791475</v>
      </c>
      <c r="Y427" s="28">
        <v>61.65350852718279</v>
      </c>
      <c r="Z427" s="28">
        <v>49.89633944285668</v>
      </c>
      <c r="AA427" s="28">
        <v>26.17968302454857</v>
      </c>
      <c r="AB427" s="28">
        <v>76.13552340831143</v>
      </c>
      <c r="AC427" s="29">
        <v>3552.743101973334</v>
      </c>
    </row>
    <row r="428" spans="1:29" ht="12.75" customHeight="1">
      <c r="A428" s="116" t="s">
        <v>129</v>
      </c>
      <c r="B428" s="117"/>
      <c r="C428" s="123" t="s">
        <v>29</v>
      </c>
      <c r="D428" s="35" t="s">
        <v>58</v>
      </c>
      <c r="E428" s="36">
        <v>3625.0683900361446</v>
      </c>
      <c r="F428" s="36">
        <v>1694.106477354836</v>
      </c>
      <c r="G428" s="36">
        <v>3625.0844403653837</v>
      </c>
      <c r="H428" s="36">
        <v>7977.044379121451</v>
      </c>
      <c r="I428" s="36">
        <v>8104.586790588182</v>
      </c>
      <c r="J428" s="36">
        <v>741.2667799002984</v>
      </c>
      <c r="K428" s="36">
        <v>789.5895219581677</v>
      </c>
      <c r="L428" s="36">
        <v>843.675017844627</v>
      </c>
      <c r="M428" s="36">
        <v>929.6913270999077</v>
      </c>
      <c r="N428" s="36">
        <v>834.0220016363498</v>
      </c>
      <c r="O428" s="36">
        <v>1057.542906223436</v>
      </c>
      <c r="P428" s="36">
        <v>946.3617413258305</v>
      </c>
      <c r="Q428" s="36">
        <v>737.4178623774483</v>
      </c>
      <c r="R428" s="36">
        <v>799.5701579066392</v>
      </c>
      <c r="S428" s="36">
        <v>732.7533291999855</v>
      </c>
      <c r="T428" s="36">
        <v>765.7285025436813</v>
      </c>
      <c r="U428" s="36">
        <v>683.202768779351</v>
      </c>
      <c r="V428" s="36">
        <v>687.4177976659091</v>
      </c>
      <c r="W428" s="36">
        <v>708.9449392407902</v>
      </c>
      <c r="X428" s="36">
        <v>663.5885046434776</v>
      </c>
      <c r="Y428" s="36">
        <v>602.4535073495166</v>
      </c>
      <c r="Z428" s="36">
        <v>507.14375643453445</v>
      </c>
      <c r="AA428" s="36">
        <v>341.3218229699525</v>
      </c>
      <c r="AB428" s="36">
        <v>656.7659881942886</v>
      </c>
      <c r="AC428" s="37">
        <v>39054.34871076018</v>
      </c>
    </row>
    <row r="429" spans="1:29" ht="12.75" customHeight="1">
      <c r="A429" s="118"/>
      <c r="B429" s="119"/>
      <c r="C429" s="123"/>
      <c r="D429" s="38" t="s">
        <v>79</v>
      </c>
      <c r="E429" s="39">
        <v>8.214086349861065</v>
      </c>
      <c r="F429" s="39">
        <v>11.899752280614408</v>
      </c>
      <c r="G429" s="39">
        <v>39.227733385264834</v>
      </c>
      <c r="H429" s="39">
        <v>108.20864012265831</v>
      </c>
      <c r="I429" s="39">
        <v>161.9693949049016</v>
      </c>
      <c r="J429" s="39">
        <v>22.47574622368704</v>
      </c>
      <c r="K429" s="39">
        <v>19.303677416810025</v>
      </c>
      <c r="L429" s="39">
        <v>19.27747206135092</v>
      </c>
      <c r="M429" s="39">
        <v>18.31742041537463</v>
      </c>
      <c r="N429" s="39">
        <v>18.893354890626117</v>
      </c>
      <c r="O429" s="39">
        <v>29.784409654077184</v>
      </c>
      <c r="P429" s="39">
        <v>28.414396879542757</v>
      </c>
      <c r="Q429" s="39">
        <v>27.973543876411995</v>
      </c>
      <c r="R429" s="39">
        <v>23.577806988180253</v>
      </c>
      <c r="S429" s="39">
        <v>20.5592078223067</v>
      </c>
      <c r="T429" s="39">
        <v>27.780755855370476</v>
      </c>
      <c r="U429" s="39">
        <v>24.184065079464567</v>
      </c>
      <c r="V429" s="39">
        <v>24.582430134473178</v>
      </c>
      <c r="W429" s="39">
        <v>32.60486014450835</v>
      </c>
      <c r="X429" s="39">
        <v>29.345063352882704</v>
      </c>
      <c r="Y429" s="39">
        <v>24.989018205223424</v>
      </c>
      <c r="Z429" s="39">
        <v>24.834344754091138</v>
      </c>
      <c r="AA429" s="39">
        <v>18.88897630365201</v>
      </c>
      <c r="AB429" s="39">
        <v>127.30075455307139</v>
      </c>
      <c r="AC429" s="40">
        <v>892.6069116544049</v>
      </c>
    </row>
    <row r="430" spans="1:29" ht="12.75" customHeight="1">
      <c r="A430" s="118"/>
      <c r="B430" s="119"/>
      <c r="C430" s="123"/>
      <c r="D430" s="22" t="s">
        <v>30</v>
      </c>
      <c r="E430" s="26">
        <v>16.718171950391003</v>
      </c>
      <c r="F430" s="26">
        <v>3.843476802239</v>
      </c>
      <c r="G430" s="26">
        <v>6.241716205945</v>
      </c>
      <c r="H430" s="26">
        <v>16.432939312300995</v>
      </c>
      <c r="I430" s="26">
        <v>10.291416538122</v>
      </c>
      <c r="J430" s="26">
        <v>1.782795849754633</v>
      </c>
      <c r="K430" s="26">
        <v>1.9060540685157985</v>
      </c>
      <c r="L430" s="26">
        <v>2.055565591375408</v>
      </c>
      <c r="M430" s="26">
        <v>2.2587996025917985</v>
      </c>
      <c r="N430" s="26">
        <v>2.0293024414273626</v>
      </c>
      <c r="O430" s="26">
        <v>1.276727493967642</v>
      </c>
      <c r="P430" s="26">
        <v>1.1331948867149642</v>
      </c>
      <c r="Q430" s="26">
        <v>0.8884326481415753</v>
      </c>
      <c r="R430" s="26">
        <v>0.954717743155665</v>
      </c>
      <c r="S430" s="26">
        <v>0.8610321931711531</v>
      </c>
      <c r="T430" s="26">
        <v>0.816612320477823</v>
      </c>
      <c r="U430" s="26">
        <v>0.7219337805116388</v>
      </c>
      <c r="V430" s="26">
        <v>0.7279106166195384</v>
      </c>
      <c r="W430" s="26">
        <v>2.107562501742</v>
      </c>
      <c r="X430" s="26">
        <v>1.045254197672</v>
      </c>
      <c r="Y430" s="26">
        <v>0.6432298784520001</v>
      </c>
      <c r="Z430" s="26">
        <v>1.099371181917</v>
      </c>
      <c r="AA430" s="26">
        <v>0.6435037557540001</v>
      </c>
      <c r="AB430" s="26">
        <v>3.112383715002</v>
      </c>
      <c r="AC430" s="27">
        <v>79.592105275962</v>
      </c>
    </row>
    <row r="431" spans="1:29" ht="12.75" customHeight="1">
      <c r="A431" s="118"/>
      <c r="B431" s="119"/>
      <c r="C431" s="123"/>
      <c r="D431" s="18" t="s">
        <v>31</v>
      </c>
      <c r="E431" s="28">
        <v>3650.0006483363964</v>
      </c>
      <c r="F431" s="28">
        <v>1709.849706437689</v>
      </c>
      <c r="G431" s="28">
        <v>3670.5538899565936</v>
      </c>
      <c r="H431" s="28">
        <v>8101.685958556412</v>
      </c>
      <c r="I431" s="28">
        <v>8276.847602031206</v>
      </c>
      <c r="J431" s="28">
        <v>765.5253219737401</v>
      </c>
      <c r="K431" s="28">
        <v>810.7992534434935</v>
      </c>
      <c r="L431" s="28">
        <v>865.0080554973531</v>
      </c>
      <c r="M431" s="28">
        <v>950.2675471178742</v>
      </c>
      <c r="N431" s="28">
        <v>854.9446589684032</v>
      </c>
      <c r="O431" s="28">
        <v>1088.6040433714807</v>
      </c>
      <c r="P431" s="28">
        <v>975.9093330920882</v>
      </c>
      <c r="Q431" s="28">
        <v>766.2798389020019</v>
      </c>
      <c r="R431" s="28">
        <v>824.102682637975</v>
      </c>
      <c r="S431" s="28">
        <v>754.1735692154634</v>
      </c>
      <c r="T431" s="28">
        <v>794.3258707195297</v>
      </c>
      <c r="U431" s="28">
        <v>708.1087676393274</v>
      </c>
      <c r="V431" s="28">
        <v>712.7281384170019</v>
      </c>
      <c r="W431" s="28">
        <v>743.6573618870403</v>
      </c>
      <c r="X431" s="28">
        <v>693.9788221940323</v>
      </c>
      <c r="Y431" s="28">
        <v>628.0857554331919</v>
      </c>
      <c r="Z431" s="28">
        <v>533.0774723705426</v>
      </c>
      <c r="AA431" s="28">
        <v>360.8543030293585</v>
      </c>
      <c r="AB431" s="28">
        <v>787.179126462362</v>
      </c>
      <c r="AC431" s="29">
        <v>40026.54772769055</v>
      </c>
    </row>
    <row r="432" spans="1:29" ht="12.75" customHeight="1">
      <c r="A432" s="118"/>
      <c r="B432" s="119"/>
      <c r="C432" s="123" t="s">
        <v>80</v>
      </c>
      <c r="D432" s="35" t="s">
        <v>58</v>
      </c>
      <c r="E432" s="36">
        <v>61.188556001492096</v>
      </c>
      <c r="F432" s="36">
        <v>55.243896322007785</v>
      </c>
      <c r="G432" s="36">
        <v>195.46175901691532</v>
      </c>
      <c r="H432" s="36">
        <v>609.8929504004883</v>
      </c>
      <c r="I432" s="36">
        <v>690.0695419992813</v>
      </c>
      <c r="J432" s="36">
        <v>69.06806565354204</v>
      </c>
      <c r="K432" s="36">
        <v>72.33892874716423</v>
      </c>
      <c r="L432" s="36">
        <v>74.04262856368827</v>
      </c>
      <c r="M432" s="36">
        <v>84.9929496583849</v>
      </c>
      <c r="N432" s="36">
        <v>78.16977287156283</v>
      </c>
      <c r="O432" s="36">
        <v>109.38924794007583</v>
      </c>
      <c r="P432" s="36">
        <v>102.34842612914127</v>
      </c>
      <c r="Q432" s="36">
        <v>77.65582475243919</v>
      </c>
      <c r="R432" s="36">
        <v>81.95096125147347</v>
      </c>
      <c r="S432" s="36">
        <v>76.6319438827885</v>
      </c>
      <c r="T432" s="36">
        <v>94.9451091972932</v>
      </c>
      <c r="U432" s="36">
        <v>79.28361786217157</v>
      </c>
      <c r="V432" s="36">
        <v>74.1410105453635</v>
      </c>
      <c r="W432" s="36">
        <v>73.92570927083997</v>
      </c>
      <c r="X432" s="36">
        <v>79.76649528023637</v>
      </c>
      <c r="Y432" s="36">
        <v>67.40133006378485</v>
      </c>
      <c r="Z432" s="36">
        <v>72.5361788235107</v>
      </c>
      <c r="AA432" s="36">
        <v>43.670976773971205</v>
      </c>
      <c r="AB432" s="36">
        <v>45.635745021522986</v>
      </c>
      <c r="AC432" s="37">
        <v>3069.7516260291395</v>
      </c>
    </row>
    <row r="433" spans="1:29" ht="12.75" customHeight="1">
      <c r="A433" s="118"/>
      <c r="B433" s="119"/>
      <c r="C433" s="123"/>
      <c r="D433" s="38" t="s">
        <v>79</v>
      </c>
      <c r="E433" s="39">
        <v>10.492773071885503</v>
      </c>
      <c r="F433" s="39">
        <v>59.422830189082276</v>
      </c>
      <c r="G433" s="39">
        <v>359.148032106501</v>
      </c>
      <c r="H433" s="39">
        <v>1919.3417417867893</v>
      </c>
      <c r="I433" s="39">
        <v>2643.615277766471</v>
      </c>
      <c r="J433" s="39">
        <v>409.9721654406677</v>
      </c>
      <c r="K433" s="39">
        <v>294.5337251937624</v>
      </c>
      <c r="L433" s="39">
        <v>271.6643507489102</v>
      </c>
      <c r="M433" s="39">
        <v>304.66994291097444</v>
      </c>
      <c r="N433" s="39">
        <v>374.6213053987159</v>
      </c>
      <c r="O433" s="39">
        <v>437.019441461857</v>
      </c>
      <c r="P433" s="39">
        <v>451.19309843257804</v>
      </c>
      <c r="Q433" s="39">
        <v>443.48624816094554</v>
      </c>
      <c r="R433" s="39">
        <v>407.64072319251903</v>
      </c>
      <c r="S433" s="39">
        <v>386.05091925370715</v>
      </c>
      <c r="T433" s="39">
        <v>416.2520722004383</v>
      </c>
      <c r="U433" s="39">
        <v>412.92308450913913</v>
      </c>
      <c r="V433" s="39">
        <v>414.1275000926291</v>
      </c>
      <c r="W433" s="39">
        <v>443.29058802438453</v>
      </c>
      <c r="X433" s="39">
        <v>395.4638673154672</v>
      </c>
      <c r="Y433" s="39">
        <v>445.6574428974225</v>
      </c>
      <c r="Z433" s="39">
        <v>385.81010886650023</v>
      </c>
      <c r="AA433" s="39">
        <v>219.0292013112805</v>
      </c>
      <c r="AB433" s="39">
        <v>740.1939291315592</v>
      </c>
      <c r="AC433" s="40">
        <v>12645.620369464192</v>
      </c>
    </row>
    <row r="434" spans="1:29" ht="12.75" customHeight="1">
      <c r="A434" s="118"/>
      <c r="B434" s="119"/>
      <c r="C434" s="123"/>
      <c r="D434" s="22" t="s">
        <v>30</v>
      </c>
      <c r="E434" s="26">
        <v>1.8646567027710002</v>
      </c>
      <c r="F434" s="26">
        <v>2.723691832703</v>
      </c>
      <c r="G434" s="26">
        <v>13.443202177116</v>
      </c>
      <c r="H434" s="26">
        <v>31.26361242281601</v>
      </c>
      <c r="I434" s="26">
        <v>43.75177045581199</v>
      </c>
      <c r="J434" s="26">
        <v>4.271064777994067</v>
      </c>
      <c r="K434" s="26">
        <v>3.55732793004541</v>
      </c>
      <c r="L434" s="26">
        <v>3.4745444765117273</v>
      </c>
      <c r="M434" s="26">
        <v>3.8878147149999114</v>
      </c>
      <c r="N434" s="26">
        <v>4.333503723653885</v>
      </c>
      <c r="O434" s="26">
        <v>2.5592612585826817</v>
      </c>
      <c r="P434" s="26">
        <v>2.614778726652422</v>
      </c>
      <c r="Q434" s="26">
        <v>2.3830242213842974</v>
      </c>
      <c r="R434" s="26">
        <v>2.2515316681218773</v>
      </c>
      <c r="S434" s="26">
        <v>1.9996433614397224</v>
      </c>
      <c r="T434" s="26">
        <v>1.4714903574108176</v>
      </c>
      <c r="U434" s="26">
        <v>1.4279223921176203</v>
      </c>
      <c r="V434" s="26">
        <v>1.400025241870562</v>
      </c>
      <c r="W434" s="26">
        <v>1.631896365928</v>
      </c>
      <c r="X434" s="26">
        <v>1.349053579189</v>
      </c>
      <c r="Y434" s="26">
        <v>1.7341720131740002</v>
      </c>
      <c r="Z434" s="26">
        <v>1.036117789113</v>
      </c>
      <c r="AA434" s="26">
        <v>1.213508037798</v>
      </c>
      <c r="AB434" s="26">
        <v>6.160936754231</v>
      </c>
      <c r="AC434" s="27">
        <v>141.804550981436</v>
      </c>
    </row>
    <row r="435" spans="1:29" ht="12.75" customHeight="1">
      <c r="A435" s="118"/>
      <c r="B435" s="119"/>
      <c r="C435" s="123"/>
      <c r="D435" s="18" t="s">
        <v>31</v>
      </c>
      <c r="E435" s="28">
        <v>73.54598577614858</v>
      </c>
      <c r="F435" s="28">
        <v>117.39041834379306</v>
      </c>
      <c r="G435" s="28">
        <v>568.0529933005323</v>
      </c>
      <c r="H435" s="28">
        <v>2560.4983046100933</v>
      </c>
      <c r="I435" s="28">
        <v>3377.436590221565</v>
      </c>
      <c r="J435" s="28">
        <v>483.3112958722038</v>
      </c>
      <c r="K435" s="28">
        <v>370.42998187097214</v>
      </c>
      <c r="L435" s="28">
        <v>349.18152378911014</v>
      </c>
      <c r="M435" s="28">
        <v>393.55070728435925</v>
      </c>
      <c r="N435" s="28">
        <v>457.1245819939327</v>
      </c>
      <c r="O435" s="28">
        <v>548.9679506605155</v>
      </c>
      <c r="P435" s="28">
        <v>556.1563032883716</v>
      </c>
      <c r="Q435" s="28">
        <v>523.5250971347689</v>
      </c>
      <c r="R435" s="28">
        <v>491.84321611211436</v>
      </c>
      <c r="S435" s="28">
        <v>464.6825064979354</v>
      </c>
      <c r="T435" s="28">
        <v>512.6686717551423</v>
      </c>
      <c r="U435" s="28">
        <v>493.6346247634284</v>
      </c>
      <c r="V435" s="28">
        <v>489.6685358798631</v>
      </c>
      <c r="W435" s="28">
        <v>518.8481936611524</v>
      </c>
      <c r="X435" s="28">
        <v>476.57941617489263</v>
      </c>
      <c r="Y435" s="28">
        <v>514.7929449743814</v>
      </c>
      <c r="Z435" s="28">
        <v>459.38240547912403</v>
      </c>
      <c r="AA435" s="28">
        <v>263.91368612304973</v>
      </c>
      <c r="AB435" s="28">
        <v>791.9906109073131</v>
      </c>
      <c r="AC435" s="29">
        <v>15857.176546474764</v>
      </c>
    </row>
    <row r="436" spans="1:29" ht="12.75" customHeight="1">
      <c r="A436" s="118"/>
      <c r="B436" s="120"/>
      <c r="C436" s="123" t="s">
        <v>28</v>
      </c>
      <c r="D436" s="123"/>
      <c r="E436" s="28">
        <v>3723.5466341125452</v>
      </c>
      <c r="F436" s="28">
        <v>1827.2401247814823</v>
      </c>
      <c r="G436" s="28">
        <v>4238.606883257125</v>
      </c>
      <c r="H436" s="28">
        <v>10662.184263166506</v>
      </c>
      <c r="I436" s="28">
        <v>11654.284192252771</v>
      </c>
      <c r="J436" s="28">
        <v>1248.836617845944</v>
      </c>
      <c r="K436" s="28">
        <v>1181.2292353144655</v>
      </c>
      <c r="L436" s="28">
        <v>1214.1895792864634</v>
      </c>
      <c r="M436" s="28">
        <v>1343.8182544022336</v>
      </c>
      <c r="N436" s="28">
        <v>1312.0692409623362</v>
      </c>
      <c r="O436" s="28">
        <v>1637.5719940319964</v>
      </c>
      <c r="P436" s="28">
        <v>1532.0656363804596</v>
      </c>
      <c r="Q436" s="28">
        <v>1289.8049360367709</v>
      </c>
      <c r="R436" s="28">
        <v>1315.9458987500896</v>
      </c>
      <c r="S436" s="28">
        <v>1218.856075713399</v>
      </c>
      <c r="T436" s="28">
        <v>1306.994542474672</v>
      </c>
      <c r="U436" s="28">
        <v>1201.7433924027557</v>
      </c>
      <c r="V436" s="28">
        <v>1202.396674296865</v>
      </c>
      <c r="W436" s="28">
        <v>1262.505555548193</v>
      </c>
      <c r="X436" s="28">
        <v>1170.5582383689248</v>
      </c>
      <c r="Y436" s="28">
        <v>1142.8787004075732</v>
      </c>
      <c r="Z436" s="28">
        <v>992.4598778496664</v>
      </c>
      <c r="AA436" s="28">
        <v>624.7679891524082</v>
      </c>
      <c r="AB436" s="28">
        <v>1579.169737369675</v>
      </c>
      <c r="AC436" s="29">
        <v>55883.72427416532</v>
      </c>
    </row>
    <row r="437" spans="1:29" ht="12.75" customHeight="1">
      <c r="A437" s="114"/>
      <c r="B437" s="111" t="s">
        <v>130</v>
      </c>
      <c r="C437" s="123" t="s">
        <v>29</v>
      </c>
      <c r="D437" s="35" t="s">
        <v>58</v>
      </c>
      <c r="E437" s="36">
        <v>922.2903842533286</v>
      </c>
      <c r="F437" s="36">
        <v>469.0474478073506</v>
      </c>
      <c r="G437" s="36">
        <v>1126.037876383958</v>
      </c>
      <c r="H437" s="36">
        <v>2603.957836250275</v>
      </c>
      <c r="I437" s="36">
        <v>2605.1083102769453</v>
      </c>
      <c r="J437" s="36">
        <v>247.58296449965295</v>
      </c>
      <c r="K437" s="36">
        <v>256.40235005765874</v>
      </c>
      <c r="L437" s="36">
        <v>256.2565989474444</v>
      </c>
      <c r="M437" s="36">
        <v>277.5855326052208</v>
      </c>
      <c r="N437" s="36">
        <v>241.3794777640122</v>
      </c>
      <c r="O437" s="36">
        <v>314.393427027749</v>
      </c>
      <c r="P437" s="36">
        <v>290.630132563818</v>
      </c>
      <c r="Q437" s="36">
        <v>223.83690926583455</v>
      </c>
      <c r="R437" s="36">
        <v>242.17714053158303</v>
      </c>
      <c r="S437" s="36">
        <v>217.9230792485365</v>
      </c>
      <c r="T437" s="36">
        <v>226.01384058289946</v>
      </c>
      <c r="U437" s="36">
        <v>200.58023856114585</v>
      </c>
      <c r="V437" s="36">
        <v>206.9903983550875</v>
      </c>
      <c r="W437" s="36">
        <v>215.96204520661513</v>
      </c>
      <c r="X437" s="36">
        <v>205.7465641097978</v>
      </c>
      <c r="Y437" s="36">
        <v>201.19970590876795</v>
      </c>
      <c r="Z437" s="36">
        <v>154.21879309618853</v>
      </c>
      <c r="AA437" s="36">
        <v>115.56153179333647</v>
      </c>
      <c r="AB437" s="36">
        <v>269.4743196232588</v>
      </c>
      <c r="AC437" s="37">
        <v>12090.356904720464</v>
      </c>
    </row>
    <row r="438" spans="1:29" ht="12.75" customHeight="1">
      <c r="A438" s="114"/>
      <c r="B438" s="112"/>
      <c r="C438" s="123"/>
      <c r="D438" s="38" t="s">
        <v>79</v>
      </c>
      <c r="E438" s="39">
        <v>4.213119241250931</v>
      </c>
      <c r="F438" s="39">
        <v>4.836641045089654</v>
      </c>
      <c r="G438" s="39">
        <v>18.13182454184552</v>
      </c>
      <c r="H438" s="39">
        <v>51.548144755026755</v>
      </c>
      <c r="I438" s="39">
        <v>72.46289216166736</v>
      </c>
      <c r="J438" s="39">
        <v>9.11800638188993</v>
      </c>
      <c r="K438" s="39">
        <v>7.8717615608337965</v>
      </c>
      <c r="L438" s="39">
        <v>7.875722975172277</v>
      </c>
      <c r="M438" s="39">
        <v>8.513900997128179</v>
      </c>
      <c r="N438" s="39">
        <v>8.06010777789316</v>
      </c>
      <c r="O438" s="39">
        <v>11.777308961702122</v>
      </c>
      <c r="P438" s="39">
        <v>11.516260638793321</v>
      </c>
      <c r="Q438" s="39">
        <v>11.52645857240942</v>
      </c>
      <c r="R438" s="39">
        <v>9.494894691881267</v>
      </c>
      <c r="S438" s="39">
        <v>8.757086311941418</v>
      </c>
      <c r="T438" s="39">
        <v>12.22443116842207</v>
      </c>
      <c r="U438" s="39">
        <v>10.43636645278108</v>
      </c>
      <c r="V438" s="39">
        <v>11.17415966320954</v>
      </c>
      <c r="W438" s="39">
        <v>15.944290233697865</v>
      </c>
      <c r="X438" s="39">
        <v>13.55165506019596</v>
      </c>
      <c r="Y438" s="39">
        <v>14.347798601829016</v>
      </c>
      <c r="Z438" s="39">
        <v>8.687090966092306</v>
      </c>
      <c r="AA438" s="39">
        <v>6.6090953945382145</v>
      </c>
      <c r="AB438" s="39">
        <v>51.58752284706641</v>
      </c>
      <c r="AC438" s="40">
        <v>390.26654100235754</v>
      </c>
    </row>
    <row r="439" spans="1:29" ht="12.75" customHeight="1">
      <c r="A439" s="114"/>
      <c r="B439" s="112"/>
      <c r="C439" s="123"/>
      <c r="D439" s="22" t="s">
        <v>30</v>
      </c>
      <c r="E439" s="26">
        <v>5.310092162837001</v>
      </c>
      <c r="F439" s="26">
        <v>1.820211567259</v>
      </c>
      <c r="G439" s="26">
        <v>2.501546392098</v>
      </c>
      <c r="H439" s="26">
        <v>6.7896339894479985</v>
      </c>
      <c r="I439" s="26">
        <v>4.602122394389999</v>
      </c>
      <c r="J439" s="26">
        <v>0.48181711382271397</v>
      </c>
      <c r="K439" s="26">
        <v>0.4931645229993176</v>
      </c>
      <c r="L439" s="26">
        <v>0.49130512807748666</v>
      </c>
      <c r="M439" s="26">
        <v>0.5332015918972818</v>
      </c>
      <c r="N439" s="26">
        <v>0.4627310862412005</v>
      </c>
      <c r="O439" s="26">
        <v>0.3114011345278017</v>
      </c>
      <c r="P439" s="26">
        <v>0.28809436188560855</v>
      </c>
      <c r="Q439" s="26">
        <v>0.22427835973085183</v>
      </c>
      <c r="R439" s="26">
        <v>0.24031257753143073</v>
      </c>
      <c r="S439" s="26">
        <v>0.21435405047430714</v>
      </c>
      <c r="T439" s="26">
        <v>0.3517743800511876</v>
      </c>
      <c r="U439" s="26">
        <v>0.309246535544879</v>
      </c>
      <c r="V439" s="26">
        <v>0.3211821687559334</v>
      </c>
      <c r="W439" s="26">
        <v>1.515370553314</v>
      </c>
      <c r="X439" s="26">
        <v>0</v>
      </c>
      <c r="Y439" s="26">
        <v>0.33478984648200005</v>
      </c>
      <c r="Z439" s="26">
        <v>0.685338021625</v>
      </c>
      <c r="AA439" s="26">
        <v>0.111766445576</v>
      </c>
      <c r="AB439" s="26">
        <v>1.5113324079800001</v>
      </c>
      <c r="AC439" s="27">
        <v>29.905066792549</v>
      </c>
    </row>
    <row r="440" spans="1:29" ht="12.75" customHeight="1">
      <c r="A440" s="114"/>
      <c r="B440" s="112"/>
      <c r="C440" s="123"/>
      <c r="D440" s="18" t="s">
        <v>31</v>
      </c>
      <c r="E440" s="28">
        <v>931.8135956574166</v>
      </c>
      <c r="F440" s="28">
        <v>475.7043004196992</v>
      </c>
      <c r="G440" s="28">
        <v>1146.6712473179016</v>
      </c>
      <c r="H440" s="28">
        <v>2662.29561499475</v>
      </c>
      <c r="I440" s="28">
        <v>2682.173324833003</v>
      </c>
      <c r="J440" s="28">
        <v>257.1827879953656</v>
      </c>
      <c r="K440" s="28">
        <v>264.76727614149183</v>
      </c>
      <c r="L440" s="28">
        <v>264.6236270506941</v>
      </c>
      <c r="M440" s="28">
        <v>286.6326351942463</v>
      </c>
      <c r="N440" s="28">
        <v>249.9023166281466</v>
      </c>
      <c r="O440" s="28">
        <v>326.48213712397893</v>
      </c>
      <c r="P440" s="28">
        <v>302.43448756449686</v>
      </c>
      <c r="Q440" s="28">
        <v>235.58764619797486</v>
      </c>
      <c r="R440" s="28">
        <v>251.91234780099575</v>
      </c>
      <c r="S440" s="28">
        <v>226.89451961095222</v>
      </c>
      <c r="T440" s="28">
        <v>238.59004613137273</v>
      </c>
      <c r="U440" s="28">
        <v>211.32585154947182</v>
      </c>
      <c r="V440" s="28">
        <v>218.48574018705295</v>
      </c>
      <c r="W440" s="28">
        <v>233.421705993627</v>
      </c>
      <c r="X440" s="28">
        <v>219.29821916999376</v>
      </c>
      <c r="Y440" s="28">
        <v>215.88229435707893</v>
      </c>
      <c r="Z440" s="28">
        <v>163.59122208390582</v>
      </c>
      <c r="AA440" s="28">
        <v>122.28239363345068</v>
      </c>
      <c r="AB440" s="28">
        <v>322.5731748783052</v>
      </c>
      <c r="AC440" s="29">
        <v>12510.528512515371</v>
      </c>
    </row>
    <row r="441" spans="1:29" ht="12.75" customHeight="1">
      <c r="A441" s="114"/>
      <c r="B441" s="112"/>
      <c r="C441" s="123" t="s">
        <v>80</v>
      </c>
      <c r="D441" s="35" t="s">
        <v>58</v>
      </c>
      <c r="E441" s="36">
        <v>21.510500322983415</v>
      </c>
      <c r="F441" s="36">
        <v>19.35624063811269</v>
      </c>
      <c r="G441" s="36">
        <v>66.86175762302398</v>
      </c>
      <c r="H441" s="36">
        <v>208.849855503028</v>
      </c>
      <c r="I441" s="36">
        <v>239.66895098977437</v>
      </c>
      <c r="J441" s="36">
        <v>27.900541506783483</v>
      </c>
      <c r="K441" s="36">
        <v>29.624050564310654</v>
      </c>
      <c r="L441" s="36">
        <v>27.637124031856935</v>
      </c>
      <c r="M441" s="36">
        <v>31.287188813642477</v>
      </c>
      <c r="N441" s="36">
        <v>27.695876865937638</v>
      </c>
      <c r="O441" s="36">
        <v>41.793210064351406</v>
      </c>
      <c r="P441" s="36">
        <v>40.55441482363926</v>
      </c>
      <c r="Q441" s="36">
        <v>32.34396449084993</v>
      </c>
      <c r="R441" s="36">
        <v>31.966851171167217</v>
      </c>
      <c r="S441" s="36">
        <v>29.68856239553854</v>
      </c>
      <c r="T441" s="36">
        <v>36.89667975491282</v>
      </c>
      <c r="U441" s="36">
        <v>32.56625511374184</v>
      </c>
      <c r="V441" s="36">
        <v>30.59018182365489</v>
      </c>
      <c r="W441" s="36">
        <v>28.964996630046215</v>
      </c>
      <c r="X441" s="36">
        <v>26.321558813207417</v>
      </c>
      <c r="Y441" s="36">
        <v>26.053643701574458</v>
      </c>
      <c r="Z441" s="36">
        <v>26.436795522047287</v>
      </c>
      <c r="AA441" s="36">
        <v>17.804144417351317</v>
      </c>
      <c r="AB441" s="36">
        <v>15.410398343427989</v>
      </c>
      <c r="AC441" s="37">
        <v>1117.783743924964</v>
      </c>
    </row>
    <row r="442" spans="1:29" ht="12.75" customHeight="1">
      <c r="A442" s="114"/>
      <c r="B442" s="112"/>
      <c r="C442" s="123"/>
      <c r="D442" s="38" t="s">
        <v>79</v>
      </c>
      <c r="E442" s="39">
        <v>5.540205868932367</v>
      </c>
      <c r="F442" s="39">
        <v>34.64904353229964</v>
      </c>
      <c r="G442" s="39">
        <v>214.45646344724884</v>
      </c>
      <c r="H442" s="39">
        <v>1025.929312391831</v>
      </c>
      <c r="I442" s="39">
        <v>1415.8344241685995</v>
      </c>
      <c r="J442" s="39">
        <v>230.0694298133288</v>
      </c>
      <c r="K442" s="39">
        <v>162.31953665178557</v>
      </c>
      <c r="L442" s="39">
        <v>153.37317438146118</v>
      </c>
      <c r="M442" s="39">
        <v>172.51427683296336</v>
      </c>
      <c r="N442" s="39">
        <v>210.80708736872919</v>
      </c>
      <c r="O442" s="39">
        <v>229.88194646716508</v>
      </c>
      <c r="P442" s="39">
        <v>227.03625307857442</v>
      </c>
      <c r="Q442" s="39">
        <v>228.10452998576238</v>
      </c>
      <c r="R442" s="39">
        <v>214.96579508643407</v>
      </c>
      <c r="S442" s="39">
        <v>216.64722934131663</v>
      </c>
      <c r="T442" s="39">
        <v>232.12467802417012</v>
      </c>
      <c r="U442" s="39">
        <v>219.93619507270847</v>
      </c>
      <c r="V442" s="39">
        <v>224.72100543208472</v>
      </c>
      <c r="W442" s="39">
        <v>229.6195677281299</v>
      </c>
      <c r="X442" s="39">
        <v>212.28053776874523</v>
      </c>
      <c r="Y442" s="39">
        <v>223.74891513713837</v>
      </c>
      <c r="Z442" s="39">
        <v>223.2167275210819</v>
      </c>
      <c r="AA442" s="39">
        <v>118.55735732525929</v>
      </c>
      <c r="AB442" s="39">
        <v>390.4196590402496</v>
      </c>
      <c r="AC442" s="40">
        <v>6816.753351466</v>
      </c>
    </row>
    <row r="443" spans="1:29" ht="12.75" customHeight="1">
      <c r="A443" s="114"/>
      <c r="B443" s="112"/>
      <c r="C443" s="123"/>
      <c r="D443" s="22" t="s">
        <v>30</v>
      </c>
      <c r="E443" s="26">
        <v>0.885848770825</v>
      </c>
      <c r="F443" s="26">
        <v>0.878744514346</v>
      </c>
      <c r="G443" s="26">
        <v>2.874353373188</v>
      </c>
      <c r="H443" s="26">
        <v>7.607314520111002</v>
      </c>
      <c r="I443" s="26">
        <v>10.313974408464999</v>
      </c>
      <c r="J443" s="26">
        <v>1.058512592924854</v>
      </c>
      <c r="K443" s="26">
        <v>0.8303054404653613</v>
      </c>
      <c r="L443" s="26">
        <v>0.8089462008568832</v>
      </c>
      <c r="M443" s="26">
        <v>0.9314053398641478</v>
      </c>
      <c r="N443" s="26">
        <v>1.0414230132467548</v>
      </c>
      <c r="O443" s="26">
        <v>0.5895571921370353</v>
      </c>
      <c r="P443" s="26">
        <v>0.559106246069141</v>
      </c>
      <c r="Q443" s="26">
        <v>0.5485388567518564</v>
      </c>
      <c r="R443" s="26">
        <v>0.5015829010323091</v>
      </c>
      <c r="S443" s="26">
        <v>0.5140138958546582</v>
      </c>
      <c r="T443" s="26">
        <v>0.17566492769657335</v>
      </c>
      <c r="U443" s="26">
        <v>0.1595341889319971</v>
      </c>
      <c r="V443" s="26">
        <v>0.16152509390942954</v>
      </c>
      <c r="W443" s="26">
        <v>0.8098753057260001</v>
      </c>
      <c r="X443" s="26">
        <v>0.258008386838</v>
      </c>
      <c r="Y443" s="26">
        <v>0</v>
      </c>
      <c r="Z443" s="26">
        <v>0.6294763368730001</v>
      </c>
      <c r="AA443" s="26">
        <v>0.377831313408</v>
      </c>
      <c r="AB443" s="26">
        <v>2.51023367928</v>
      </c>
      <c r="AC443" s="27">
        <v>35.025776498801</v>
      </c>
    </row>
    <row r="444" spans="1:29" ht="12.75" customHeight="1">
      <c r="A444" s="114"/>
      <c r="B444" s="112"/>
      <c r="C444" s="123"/>
      <c r="D444" s="18" t="s">
        <v>31</v>
      </c>
      <c r="E444" s="28">
        <v>27.93655496274078</v>
      </c>
      <c r="F444" s="28">
        <v>54.88402868475833</v>
      </c>
      <c r="G444" s="28">
        <v>284.19257444346084</v>
      </c>
      <c r="H444" s="28">
        <v>1242.38648241497</v>
      </c>
      <c r="I444" s="28">
        <v>1665.817349566839</v>
      </c>
      <c r="J444" s="28">
        <v>259.0284839130371</v>
      </c>
      <c r="K444" s="28">
        <v>192.7738926565616</v>
      </c>
      <c r="L444" s="28">
        <v>181.819244614175</v>
      </c>
      <c r="M444" s="28">
        <v>204.73287098647</v>
      </c>
      <c r="N444" s="28">
        <v>239.54438724791362</v>
      </c>
      <c r="O444" s="28">
        <v>272.26471372365353</v>
      </c>
      <c r="P444" s="28">
        <v>268.1497741482828</v>
      </c>
      <c r="Q444" s="28">
        <v>260.9970333333642</v>
      </c>
      <c r="R444" s="28">
        <v>247.43422915863363</v>
      </c>
      <c r="S444" s="28">
        <v>246.84980563270986</v>
      </c>
      <c r="T444" s="28">
        <v>269.19702270677953</v>
      </c>
      <c r="U444" s="28">
        <v>252.6619843753823</v>
      </c>
      <c r="V444" s="28">
        <v>255.47271234964904</v>
      </c>
      <c r="W444" s="28">
        <v>259.3944396639021</v>
      </c>
      <c r="X444" s="28">
        <v>238.86010496879067</v>
      </c>
      <c r="Y444" s="28">
        <v>249.8025588387128</v>
      </c>
      <c r="Z444" s="28">
        <v>250.28299938000222</v>
      </c>
      <c r="AA444" s="28">
        <v>136.7393330560186</v>
      </c>
      <c r="AB444" s="28">
        <v>408.3402910629576</v>
      </c>
      <c r="AC444" s="29">
        <v>7969.562871889765</v>
      </c>
    </row>
    <row r="445" spans="1:29" ht="12.75" customHeight="1">
      <c r="A445" s="114"/>
      <c r="B445" s="113"/>
      <c r="C445" s="123" t="s">
        <v>28</v>
      </c>
      <c r="D445" s="123"/>
      <c r="E445" s="28">
        <v>959.7501506201575</v>
      </c>
      <c r="F445" s="28">
        <v>530.5883291044576</v>
      </c>
      <c r="G445" s="28">
        <v>1430.8638217613625</v>
      </c>
      <c r="H445" s="28">
        <v>3904.68209740972</v>
      </c>
      <c r="I445" s="28">
        <v>4347.990674399842</v>
      </c>
      <c r="J445" s="28">
        <v>516.2112719084028</v>
      </c>
      <c r="K445" s="28">
        <v>457.54116879805343</v>
      </c>
      <c r="L445" s="28">
        <v>446.44287166486913</v>
      </c>
      <c r="M445" s="28">
        <v>491.3655061807163</v>
      </c>
      <c r="N445" s="28">
        <v>489.44670387606027</v>
      </c>
      <c r="O445" s="28">
        <v>598.7468508476325</v>
      </c>
      <c r="P445" s="28">
        <v>570.5842617127796</v>
      </c>
      <c r="Q445" s="28">
        <v>496.584679531339</v>
      </c>
      <c r="R445" s="28">
        <v>499.3465769596294</v>
      </c>
      <c r="S445" s="28">
        <v>473.7443252436621</v>
      </c>
      <c r="T445" s="28">
        <v>507.78706883815227</v>
      </c>
      <c r="U445" s="28">
        <v>463.98783592485415</v>
      </c>
      <c r="V445" s="28">
        <v>473.958452536702</v>
      </c>
      <c r="W445" s="28">
        <v>492.81614565752915</v>
      </c>
      <c r="X445" s="28">
        <v>458.1583241387844</v>
      </c>
      <c r="Y445" s="28">
        <v>465.6848531957917</v>
      </c>
      <c r="Z445" s="28">
        <v>413.87422146390804</v>
      </c>
      <c r="AA445" s="28">
        <v>259.0217266894693</v>
      </c>
      <c r="AB445" s="28">
        <v>730.9134659412628</v>
      </c>
      <c r="AC445" s="29">
        <v>20480.091384405136</v>
      </c>
    </row>
    <row r="446" spans="1:29" ht="12.75" customHeight="1">
      <c r="A446" s="114"/>
      <c r="B446" s="111" t="s">
        <v>131</v>
      </c>
      <c r="C446" s="123" t="s">
        <v>29</v>
      </c>
      <c r="D446" s="35" t="s">
        <v>58</v>
      </c>
      <c r="E446" s="36">
        <v>364.3828171322501</v>
      </c>
      <c r="F446" s="36">
        <v>149.54324315473377</v>
      </c>
      <c r="G446" s="36">
        <v>307.12149978276295</v>
      </c>
      <c r="H446" s="36">
        <v>615.797376031388</v>
      </c>
      <c r="I446" s="36">
        <v>576.7329272047148</v>
      </c>
      <c r="J446" s="36">
        <v>58.936782798054956</v>
      </c>
      <c r="K446" s="36">
        <v>61.16242806357405</v>
      </c>
      <c r="L446" s="36">
        <v>67.27953935230937</v>
      </c>
      <c r="M446" s="36">
        <v>73.55119809714714</v>
      </c>
      <c r="N446" s="36">
        <v>69.82297212179836</v>
      </c>
      <c r="O446" s="36">
        <v>80.67590262116381</v>
      </c>
      <c r="P446" s="36">
        <v>73.39760943283639</v>
      </c>
      <c r="Q446" s="36">
        <v>58.02154465978344</v>
      </c>
      <c r="R446" s="36">
        <v>59.06386447906636</v>
      </c>
      <c r="S446" s="36">
        <v>56.1589111975526</v>
      </c>
      <c r="T446" s="36">
        <v>55.40569280787904</v>
      </c>
      <c r="U446" s="36">
        <v>49.68917636991394</v>
      </c>
      <c r="V446" s="36">
        <v>50.10459973483384</v>
      </c>
      <c r="W446" s="36">
        <v>51.98584088124089</v>
      </c>
      <c r="X446" s="36">
        <v>48.74385045780745</v>
      </c>
      <c r="Y446" s="36">
        <v>45.071175584540505</v>
      </c>
      <c r="Z446" s="36">
        <v>38.30807450835523</v>
      </c>
      <c r="AA446" s="36">
        <v>21.12103667192628</v>
      </c>
      <c r="AB446" s="36">
        <v>22.023392717423015</v>
      </c>
      <c r="AC446" s="37">
        <v>3054.1014558630554</v>
      </c>
    </row>
    <row r="447" spans="1:29" ht="12.75" customHeight="1">
      <c r="A447" s="114"/>
      <c r="B447" s="112"/>
      <c r="C447" s="123"/>
      <c r="D447" s="38" t="s">
        <v>79</v>
      </c>
      <c r="E447" s="39">
        <v>0.36404606085329305</v>
      </c>
      <c r="F447" s="39">
        <v>0.3661383927858792</v>
      </c>
      <c r="G447" s="39">
        <v>1.1697424850198694</v>
      </c>
      <c r="H447" s="39">
        <v>4.297816396171428</v>
      </c>
      <c r="I447" s="39">
        <v>7.74742390056138</v>
      </c>
      <c r="J447" s="39">
        <v>1.4597383426835917</v>
      </c>
      <c r="K447" s="39">
        <v>1.1680393874980428</v>
      </c>
      <c r="L447" s="39">
        <v>1.220836316694012</v>
      </c>
      <c r="M447" s="39">
        <v>1.3476451186083789</v>
      </c>
      <c r="N447" s="39">
        <v>1.4604978450585318</v>
      </c>
      <c r="O447" s="39">
        <v>2.8129945015486566</v>
      </c>
      <c r="P447" s="39">
        <v>2.8260874743546647</v>
      </c>
      <c r="Q447" s="39">
        <v>2.1987353115017916</v>
      </c>
      <c r="R447" s="39">
        <v>1.6866297837121695</v>
      </c>
      <c r="S447" s="39">
        <v>1.5037099600209296</v>
      </c>
      <c r="T447" s="39">
        <v>1.4120954009778812</v>
      </c>
      <c r="U447" s="39">
        <v>1.306738790561778</v>
      </c>
      <c r="V447" s="39">
        <v>1.155410413348211</v>
      </c>
      <c r="W447" s="39">
        <v>1.7996557741534855</v>
      </c>
      <c r="X447" s="39">
        <v>3.333878671471927</v>
      </c>
      <c r="Y447" s="39">
        <v>0.9651942794093323</v>
      </c>
      <c r="Z447" s="39">
        <v>2.473763924578013</v>
      </c>
      <c r="AA447" s="39">
        <v>1.3691917254539558</v>
      </c>
      <c r="AB447" s="39">
        <v>1.6162920885662766</v>
      </c>
      <c r="AC447" s="40">
        <v>47.06230234559347</v>
      </c>
    </row>
    <row r="448" spans="1:29" ht="12.75" customHeight="1">
      <c r="A448" s="114"/>
      <c r="B448" s="112"/>
      <c r="C448" s="123"/>
      <c r="D448" s="22" t="s">
        <v>30</v>
      </c>
      <c r="E448" s="26">
        <v>3.6402651391130005</v>
      </c>
      <c r="F448" s="26">
        <v>0.38661104985399997</v>
      </c>
      <c r="G448" s="26">
        <v>0</v>
      </c>
      <c r="H448" s="26">
        <v>0.45167956879599996</v>
      </c>
      <c r="I448" s="26">
        <v>0.755266213951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0.05833282533739914</v>
      </c>
      <c r="P448" s="26">
        <v>0.05311218796566409</v>
      </c>
      <c r="Q448" s="26">
        <v>0.042007164150291154</v>
      </c>
      <c r="R448" s="26">
        <v>0.041768845761320235</v>
      </c>
      <c r="S448" s="26">
        <v>0.03967291557532538</v>
      </c>
      <c r="T448" s="26">
        <v>0.07696690138784194</v>
      </c>
      <c r="U448" s="26">
        <v>0.06891776854321997</v>
      </c>
      <c r="V448" s="26">
        <v>0.06877849528493807</v>
      </c>
      <c r="W448" s="26">
        <v>0</v>
      </c>
      <c r="X448" s="26">
        <v>0</v>
      </c>
      <c r="Y448" s="26">
        <v>0</v>
      </c>
      <c r="Z448" s="26">
        <v>0.24367061036</v>
      </c>
      <c r="AA448" s="26">
        <v>0</v>
      </c>
      <c r="AB448" s="26">
        <v>0.198030363032</v>
      </c>
      <c r="AC448" s="27">
        <v>6.125080049112</v>
      </c>
    </row>
    <row r="449" spans="1:29" ht="12.75" customHeight="1">
      <c r="A449" s="114"/>
      <c r="B449" s="112"/>
      <c r="C449" s="123"/>
      <c r="D449" s="18" t="s">
        <v>31</v>
      </c>
      <c r="E449" s="28">
        <v>368.38712833221643</v>
      </c>
      <c r="F449" s="28">
        <v>150.29599259737367</v>
      </c>
      <c r="G449" s="28">
        <v>308.2912422677828</v>
      </c>
      <c r="H449" s="28">
        <v>620.5468719963554</v>
      </c>
      <c r="I449" s="28">
        <v>585.2356173192271</v>
      </c>
      <c r="J449" s="28">
        <v>60.39652114073854</v>
      </c>
      <c r="K449" s="28">
        <v>62.33046745107209</v>
      </c>
      <c r="L449" s="28">
        <v>68.50037566900339</v>
      </c>
      <c r="M449" s="28">
        <v>74.89884321575552</v>
      </c>
      <c r="N449" s="28">
        <v>71.28346996685688</v>
      </c>
      <c r="O449" s="28">
        <v>83.54722994804986</v>
      </c>
      <c r="P449" s="28">
        <v>76.27680909515672</v>
      </c>
      <c r="Q449" s="28">
        <v>60.262287135435514</v>
      </c>
      <c r="R449" s="28">
        <v>60.79226310853985</v>
      </c>
      <c r="S449" s="28">
        <v>57.70229407314885</v>
      </c>
      <c r="T449" s="28">
        <v>56.894755110244766</v>
      </c>
      <c r="U449" s="28">
        <v>51.064832929018934</v>
      </c>
      <c r="V449" s="28">
        <v>51.32878864346699</v>
      </c>
      <c r="W449" s="28">
        <v>53.78549665539438</v>
      </c>
      <c r="X449" s="28">
        <v>52.077729129279376</v>
      </c>
      <c r="Y449" s="28">
        <v>46.03636986394984</v>
      </c>
      <c r="Z449" s="28">
        <v>41.02550904329324</v>
      </c>
      <c r="AA449" s="28">
        <v>22.490228397380235</v>
      </c>
      <c r="AB449" s="28">
        <v>23.83771516902129</v>
      </c>
      <c r="AC449" s="29">
        <v>3107.2888382577607</v>
      </c>
    </row>
    <row r="450" spans="1:29" ht="12.75" customHeight="1">
      <c r="A450" s="114"/>
      <c r="B450" s="112"/>
      <c r="C450" s="123" t="s">
        <v>80</v>
      </c>
      <c r="D450" s="35" t="s">
        <v>58</v>
      </c>
      <c r="E450" s="36">
        <v>3.1052548904142396</v>
      </c>
      <c r="F450" s="36">
        <v>2.9067727182283813</v>
      </c>
      <c r="G450" s="36">
        <v>8.952282156921775</v>
      </c>
      <c r="H450" s="36">
        <v>22.73781456146947</v>
      </c>
      <c r="I450" s="36">
        <v>31.59654019470082</v>
      </c>
      <c r="J450" s="36">
        <v>3.827367734227508</v>
      </c>
      <c r="K450" s="36">
        <v>4.617639738831686</v>
      </c>
      <c r="L450" s="36">
        <v>4.951514210523563</v>
      </c>
      <c r="M450" s="36">
        <v>5.716336105790868</v>
      </c>
      <c r="N450" s="36">
        <v>6.093506066964509</v>
      </c>
      <c r="O450" s="36">
        <v>7.188536358730983</v>
      </c>
      <c r="P450" s="36">
        <v>6.758849992116789</v>
      </c>
      <c r="Q450" s="36">
        <v>5.350038903059894</v>
      </c>
      <c r="R450" s="36">
        <v>5.143562880071464</v>
      </c>
      <c r="S450" s="36">
        <v>4.2339599517463</v>
      </c>
      <c r="T450" s="36">
        <v>6.61803270800654</v>
      </c>
      <c r="U450" s="36">
        <v>5.1176974206202885</v>
      </c>
      <c r="V450" s="36">
        <v>4.881809404847859</v>
      </c>
      <c r="W450" s="36">
        <v>3.8624273463372853</v>
      </c>
      <c r="X450" s="36">
        <v>6.947503743979374</v>
      </c>
      <c r="Y450" s="36">
        <v>2.841349825160199</v>
      </c>
      <c r="Z450" s="36">
        <v>3.4373948708136717</v>
      </c>
      <c r="AA450" s="36">
        <v>2.4465683838928554</v>
      </c>
      <c r="AB450" s="36">
        <v>1.8733459853010002</v>
      </c>
      <c r="AC450" s="37">
        <v>161.20610615275734</v>
      </c>
    </row>
    <row r="451" spans="1:29" ht="12.75" customHeight="1">
      <c r="A451" s="114"/>
      <c r="B451" s="112"/>
      <c r="C451" s="123"/>
      <c r="D451" s="38" t="s">
        <v>79</v>
      </c>
      <c r="E451" s="39">
        <v>0.06353683341976699</v>
      </c>
      <c r="F451" s="39">
        <v>0.8409778635731818</v>
      </c>
      <c r="G451" s="39">
        <v>12.33136899362969</v>
      </c>
      <c r="H451" s="39">
        <v>55.989624063293554</v>
      </c>
      <c r="I451" s="39">
        <v>77.39542085732975</v>
      </c>
      <c r="J451" s="39">
        <v>14.518672109054934</v>
      </c>
      <c r="K451" s="39">
        <v>11.25587911700196</v>
      </c>
      <c r="L451" s="39">
        <v>11.464308966138201</v>
      </c>
      <c r="M451" s="39">
        <v>12.11621901568824</v>
      </c>
      <c r="N451" s="39">
        <v>15.987252409804354</v>
      </c>
      <c r="O451" s="39">
        <v>17.40079290656047</v>
      </c>
      <c r="P451" s="39">
        <v>19.140528393999617</v>
      </c>
      <c r="Q451" s="39">
        <v>17.862004183050797</v>
      </c>
      <c r="R451" s="39">
        <v>17.587987536976676</v>
      </c>
      <c r="S451" s="39">
        <v>15.832930369110004</v>
      </c>
      <c r="T451" s="39">
        <v>15.214295062127535</v>
      </c>
      <c r="U451" s="39">
        <v>15.5326707290521</v>
      </c>
      <c r="V451" s="39">
        <v>14.602364155674525</v>
      </c>
      <c r="W451" s="39">
        <v>16.626138108809183</v>
      </c>
      <c r="X451" s="39">
        <v>13.223805290981609</v>
      </c>
      <c r="Y451" s="39">
        <v>14.566513730757203</v>
      </c>
      <c r="Z451" s="39">
        <v>14.23244014969403</v>
      </c>
      <c r="AA451" s="39">
        <v>4.919993662321986</v>
      </c>
      <c r="AB451" s="39">
        <v>11.201588685388682</v>
      </c>
      <c r="AC451" s="40">
        <v>419.9073131934381</v>
      </c>
    </row>
    <row r="452" spans="1:29" ht="12.75" customHeight="1">
      <c r="A452" s="114"/>
      <c r="B452" s="112"/>
      <c r="C452" s="123"/>
      <c r="D452" s="22" t="s">
        <v>30</v>
      </c>
      <c r="E452" s="26">
        <v>0</v>
      </c>
      <c r="F452" s="26">
        <v>0.6200374149260001</v>
      </c>
      <c r="G452" s="26">
        <v>1.3708141619079999</v>
      </c>
      <c r="H452" s="26">
        <v>1.308556128432</v>
      </c>
      <c r="I452" s="26">
        <v>2.2132966336589996</v>
      </c>
      <c r="J452" s="26">
        <v>0.012824547171606599</v>
      </c>
      <c r="K452" s="26">
        <v>0.011738025154877497</v>
      </c>
      <c r="L452" s="26">
        <v>0.011798989476013681</v>
      </c>
      <c r="M452" s="26">
        <v>0.013024430191725236</v>
      </c>
      <c r="N452" s="26">
        <v>0.015585615489776978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0.281193600728</v>
      </c>
      <c r="X452" s="26">
        <v>0</v>
      </c>
      <c r="Y452" s="26">
        <v>0</v>
      </c>
      <c r="Z452" s="26">
        <v>0</v>
      </c>
      <c r="AA452" s="26">
        <v>0</v>
      </c>
      <c r="AB452" s="26">
        <v>0.132491378291</v>
      </c>
      <c r="AC452" s="27">
        <v>5.9913609254279985</v>
      </c>
    </row>
    <row r="453" spans="1:29" ht="12.75" customHeight="1">
      <c r="A453" s="114"/>
      <c r="B453" s="112"/>
      <c r="C453" s="123"/>
      <c r="D453" s="18" t="s">
        <v>31</v>
      </c>
      <c r="E453" s="28">
        <v>3.1687917238340066</v>
      </c>
      <c r="F453" s="28">
        <v>4.3677879967275635</v>
      </c>
      <c r="G453" s="28">
        <v>22.654465312459465</v>
      </c>
      <c r="H453" s="28">
        <v>80.03599475319501</v>
      </c>
      <c r="I453" s="28">
        <v>111.20525768568956</v>
      </c>
      <c r="J453" s="28">
        <v>18.35886439045405</v>
      </c>
      <c r="K453" s="28">
        <v>15.885256880988525</v>
      </c>
      <c r="L453" s="28">
        <v>16.427622166137777</v>
      </c>
      <c r="M453" s="28">
        <v>17.845579551670834</v>
      </c>
      <c r="N453" s="28">
        <v>22.09634409225864</v>
      </c>
      <c r="O453" s="28">
        <v>24.589329265291454</v>
      </c>
      <c r="P453" s="28">
        <v>25.899378386116407</v>
      </c>
      <c r="Q453" s="28">
        <v>23.21204308611069</v>
      </c>
      <c r="R453" s="28">
        <v>22.73155041704814</v>
      </c>
      <c r="S453" s="28">
        <v>20.066890320856306</v>
      </c>
      <c r="T453" s="28">
        <v>21.83232777013407</v>
      </c>
      <c r="U453" s="28">
        <v>20.650368149672392</v>
      </c>
      <c r="V453" s="28">
        <v>19.484173560522382</v>
      </c>
      <c r="W453" s="28">
        <v>20.76975905587447</v>
      </c>
      <c r="X453" s="28">
        <v>20.171309034960984</v>
      </c>
      <c r="Y453" s="28">
        <v>17.4078635559174</v>
      </c>
      <c r="Z453" s="28">
        <v>17.6698350205077</v>
      </c>
      <c r="AA453" s="28">
        <v>7.366562046214842</v>
      </c>
      <c r="AB453" s="28">
        <v>13.207426048980683</v>
      </c>
      <c r="AC453" s="29">
        <v>587.1047802716233</v>
      </c>
    </row>
    <row r="454" spans="1:29" ht="12.75" customHeight="1">
      <c r="A454" s="114"/>
      <c r="B454" s="113"/>
      <c r="C454" s="123" t="s">
        <v>28</v>
      </c>
      <c r="D454" s="123"/>
      <c r="E454" s="28">
        <v>371.55592005605047</v>
      </c>
      <c r="F454" s="28">
        <v>154.6637805941012</v>
      </c>
      <c r="G454" s="28">
        <v>330.9457075802423</v>
      </c>
      <c r="H454" s="28">
        <v>700.5828667495504</v>
      </c>
      <c r="I454" s="28">
        <v>696.4408750049166</v>
      </c>
      <c r="J454" s="28">
        <v>78.75538553119259</v>
      </c>
      <c r="K454" s="28">
        <v>78.21572433206062</v>
      </c>
      <c r="L454" s="28">
        <v>84.92799783514117</v>
      </c>
      <c r="M454" s="28">
        <v>92.74442276742636</v>
      </c>
      <c r="N454" s="28">
        <v>93.37981405911552</v>
      </c>
      <c r="O454" s="28">
        <v>108.1365592133413</v>
      </c>
      <c r="P454" s="28">
        <v>102.17618748127313</v>
      </c>
      <c r="Q454" s="28">
        <v>83.47433022154621</v>
      </c>
      <c r="R454" s="28">
        <v>83.523813525588</v>
      </c>
      <c r="S454" s="28">
        <v>77.76918439400515</v>
      </c>
      <c r="T454" s="28">
        <v>78.72708288037884</v>
      </c>
      <c r="U454" s="28">
        <v>71.71520107869132</v>
      </c>
      <c r="V454" s="28">
        <v>70.81296220398937</v>
      </c>
      <c r="W454" s="28">
        <v>74.55525571126886</v>
      </c>
      <c r="X454" s="28">
        <v>72.24903816424036</v>
      </c>
      <c r="Y454" s="28">
        <v>63.444233419867246</v>
      </c>
      <c r="Z454" s="28">
        <v>58.695344063800945</v>
      </c>
      <c r="AA454" s="28">
        <v>29.85679044359508</v>
      </c>
      <c r="AB454" s="28">
        <v>37.04514121800197</v>
      </c>
      <c r="AC454" s="29">
        <v>3694.3936185293855</v>
      </c>
    </row>
    <row r="455" spans="1:29" ht="12.75" customHeight="1">
      <c r="A455" s="114"/>
      <c r="B455" s="111" t="s">
        <v>132</v>
      </c>
      <c r="C455" s="123" t="s">
        <v>29</v>
      </c>
      <c r="D455" s="35" t="s">
        <v>58</v>
      </c>
      <c r="E455" s="36">
        <v>440.6235431734261</v>
      </c>
      <c r="F455" s="36">
        <v>226.31347507838822</v>
      </c>
      <c r="G455" s="36">
        <v>468.7957345540195</v>
      </c>
      <c r="H455" s="36">
        <v>936.3310868206468</v>
      </c>
      <c r="I455" s="36">
        <v>957.35851368258</v>
      </c>
      <c r="J455" s="36">
        <v>78.24766570013742</v>
      </c>
      <c r="K455" s="36">
        <v>82.00557640229233</v>
      </c>
      <c r="L455" s="36">
        <v>92.9129355419621</v>
      </c>
      <c r="M455" s="36">
        <v>102.57817532365333</v>
      </c>
      <c r="N455" s="36">
        <v>92.71127368645973</v>
      </c>
      <c r="O455" s="36">
        <v>127.39492845345805</v>
      </c>
      <c r="P455" s="36">
        <v>110.59999259173829</v>
      </c>
      <c r="Q455" s="36">
        <v>87.33795113592438</v>
      </c>
      <c r="R455" s="36">
        <v>88.41875323848085</v>
      </c>
      <c r="S455" s="36">
        <v>82.33502883607976</v>
      </c>
      <c r="T455" s="36">
        <v>84.96709753924296</v>
      </c>
      <c r="U455" s="36">
        <v>76.04216197123307</v>
      </c>
      <c r="V455" s="36">
        <v>77.11461757501004</v>
      </c>
      <c r="W455" s="36">
        <v>78.64844429294683</v>
      </c>
      <c r="X455" s="36">
        <v>82.97933672507205</v>
      </c>
      <c r="Y455" s="36">
        <v>67.28161748269899</v>
      </c>
      <c r="Z455" s="36">
        <v>55.034579709423845</v>
      </c>
      <c r="AA455" s="36">
        <v>44.981816167077746</v>
      </c>
      <c r="AB455" s="36">
        <v>106.62516697811289</v>
      </c>
      <c r="AC455" s="37">
        <v>4647.639472660064</v>
      </c>
    </row>
    <row r="456" spans="1:29" ht="12.75" customHeight="1">
      <c r="A456" s="114"/>
      <c r="B456" s="112"/>
      <c r="C456" s="123"/>
      <c r="D456" s="38" t="s">
        <v>79</v>
      </c>
      <c r="E456" s="39">
        <v>1.2191015850398943</v>
      </c>
      <c r="F456" s="39">
        <v>1.6598810538952253</v>
      </c>
      <c r="G456" s="39">
        <v>5.498343957869543</v>
      </c>
      <c r="H456" s="39">
        <v>13.268908476690209</v>
      </c>
      <c r="I456" s="39">
        <v>20.772725260962797</v>
      </c>
      <c r="J456" s="39">
        <v>2.8082094577039576</v>
      </c>
      <c r="K456" s="39">
        <v>2.9616679631942016</v>
      </c>
      <c r="L456" s="39">
        <v>3.3528250646379223</v>
      </c>
      <c r="M456" s="39">
        <v>3.044119198750688</v>
      </c>
      <c r="N456" s="39">
        <v>2.6330336541454553</v>
      </c>
      <c r="O456" s="39">
        <v>4.5710937857718745</v>
      </c>
      <c r="P456" s="39">
        <v>3.4793791924776962</v>
      </c>
      <c r="Q456" s="39">
        <v>3.0447864943503182</v>
      </c>
      <c r="R456" s="39">
        <v>2.6003685214717365</v>
      </c>
      <c r="S456" s="39">
        <v>2.130656545159311</v>
      </c>
      <c r="T456" s="39">
        <v>4.2376075247921605</v>
      </c>
      <c r="U456" s="39">
        <v>3.93470367511729</v>
      </c>
      <c r="V456" s="39">
        <v>3.7752872615436157</v>
      </c>
      <c r="W456" s="39">
        <v>5.004790809715028</v>
      </c>
      <c r="X456" s="39">
        <v>2.7756661985736484</v>
      </c>
      <c r="Y456" s="39">
        <v>2.327275115650159</v>
      </c>
      <c r="Z456" s="39">
        <v>2.281203222289545</v>
      </c>
      <c r="AA456" s="39">
        <v>2.1952266528966473</v>
      </c>
      <c r="AB456" s="39">
        <v>25.544934241425338</v>
      </c>
      <c r="AC456" s="40">
        <v>125.12179491412428</v>
      </c>
    </row>
    <row r="457" spans="1:29" ht="12.75" customHeight="1">
      <c r="A457" s="114"/>
      <c r="B457" s="112"/>
      <c r="C457" s="123"/>
      <c r="D457" s="22" t="s">
        <v>30</v>
      </c>
      <c r="E457" s="26">
        <v>3.5325760896499996</v>
      </c>
      <c r="F457" s="26">
        <v>0.7023376456739999</v>
      </c>
      <c r="G457" s="26">
        <v>0.428361148326</v>
      </c>
      <c r="H457" s="26">
        <v>1.5615772558760002</v>
      </c>
      <c r="I457" s="26">
        <v>1.1778167126749999</v>
      </c>
      <c r="J457" s="26">
        <v>0.3078805376550848</v>
      </c>
      <c r="K457" s="26">
        <v>0.3243930141473919</v>
      </c>
      <c r="L457" s="26">
        <v>0.37208487697856124</v>
      </c>
      <c r="M457" s="26">
        <v>0.4064809737804121</v>
      </c>
      <c r="N457" s="26">
        <v>0.36472204671254976</v>
      </c>
      <c r="O457" s="26">
        <v>0.37795835176250275</v>
      </c>
      <c r="P457" s="26">
        <v>0.31920337293039586</v>
      </c>
      <c r="Q457" s="26">
        <v>0.2539101410929587</v>
      </c>
      <c r="R457" s="26">
        <v>0.2550848185325804</v>
      </c>
      <c r="S457" s="26">
        <v>0.23169030957956202</v>
      </c>
      <c r="T457" s="26">
        <v>0.10147373127430034</v>
      </c>
      <c r="U457" s="26">
        <v>0.09030763466461643</v>
      </c>
      <c r="V457" s="26">
        <v>0.09152458167708323</v>
      </c>
      <c r="W457" s="26">
        <v>0.059996851758</v>
      </c>
      <c r="X457" s="26">
        <v>0</v>
      </c>
      <c r="Y457" s="26">
        <v>0.21683538840000002</v>
      </c>
      <c r="Z457" s="26">
        <v>0</v>
      </c>
      <c r="AA457" s="26">
        <v>0.46738197123400005</v>
      </c>
      <c r="AB457" s="26">
        <v>0.644035224526</v>
      </c>
      <c r="AC457" s="27">
        <v>12.287632678907002</v>
      </c>
    </row>
    <row r="458" spans="1:29" ht="12.75" customHeight="1">
      <c r="A458" s="114"/>
      <c r="B458" s="112"/>
      <c r="C458" s="123"/>
      <c r="D458" s="18" t="s">
        <v>31</v>
      </c>
      <c r="E458" s="28">
        <v>445.375220848116</v>
      </c>
      <c r="F458" s="28">
        <v>228.6756937779574</v>
      </c>
      <c r="G458" s="28">
        <v>474.722439660215</v>
      </c>
      <c r="H458" s="28">
        <v>951.161572553213</v>
      </c>
      <c r="I458" s="28">
        <v>979.3090556562178</v>
      </c>
      <c r="J458" s="28">
        <v>81.36375569549647</v>
      </c>
      <c r="K458" s="28">
        <v>85.29163737963393</v>
      </c>
      <c r="L458" s="28">
        <v>96.63784548357857</v>
      </c>
      <c r="M458" s="28">
        <v>106.02877549618444</v>
      </c>
      <c r="N458" s="28">
        <v>95.70902938731774</v>
      </c>
      <c r="O458" s="28">
        <v>132.34398059099243</v>
      </c>
      <c r="P458" s="28">
        <v>114.39857515714637</v>
      </c>
      <c r="Q458" s="28">
        <v>90.63664777136766</v>
      </c>
      <c r="R458" s="28">
        <v>91.27420657848518</v>
      </c>
      <c r="S458" s="28">
        <v>84.69737569081863</v>
      </c>
      <c r="T458" s="28">
        <v>89.30617879530942</v>
      </c>
      <c r="U458" s="28">
        <v>80.06717328101497</v>
      </c>
      <c r="V458" s="28">
        <v>80.98142941823075</v>
      </c>
      <c r="W458" s="28">
        <v>83.71323195441985</v>
      </c>
      <c r="X458" s="28">
        <v>85.75500292364569</v>
      </c>
      <c r="Y458" s="28">
        <v>69.82572798674914</v>
      </c>
      <c r="Z458" s="28">
        <v>57.315782931713386</v>
      </c>
      <c r="AA458" s="28">
        <v>47.644424791208394</v>
      </c>
      <c r="AB458" s="28">
        <v>132.81413644406422</v>
      </c>
      <c r="AC458" s="29">
        <v>4785.048900253096</v>
      </c>
    </row>
    <row r="459" spans="1:29" ht="12.75" customHeight="1">
      <c r="A459" s="114"/>
      <c r="B459" s="112"/>
      <c r="C459" s="123" t="s">
        <v>80</v>
      </c>
      <c r="D459" s="35" t="s">
        <v>58</v>
      </c>
      <c r="E459" s="36">
        <v>6.000100258564917</v>
      </c>
      <c r="F459" s="36">
        <v>9.079447813008755</v>
      </c>
      <c r="G459" s="36">
        <v>21.194802428917395</v>
      </c>
      <c r="H459" s="36">
        <v>60.00272155466225</v>
      </c>
      <c r="I459" s="36">
        <v>85.87633643426983</v>
      </c>
      <c r="J459" s="36">
        <v>7.654761749858465</v>
      </c>
      <c r="K459" s="36">
        <v>7.908147482991721</v>
      </c>
      <c r="L459" s="36">
        <v>8.726934888532202</v>
      </c>
      <c r="M459" s="36">
        <v>9.516374899136247</v>
      </c>
      <c r="N459" s="36">
        <v>8.503954021066338</v>
      </c>
      <c r="O459" s="36">
        <v>10.533288976833619</v>
      </c>
      <c r="P459" s="36">
        <v>10.288266845004365</v>
      </c>
      <c r="Q459" s="36">
        <v>7.132139674241486</v>
      </c>
      <c r="R459" s="36">
        <v>8.117053299078385</v>
      </c>
      <c r="S459" s="36">
        <v>7.945661237566959</v>
      </c>
      <c r="T459" s="36">
        <v>12.12699204055984</v>
      </c>
      <c r="U459" s="36">
        <v>9.652521816011554</v>
      </c>
      <c r="V459" s="36">
        <v>8.76768000061091</v>
      </c>
      <c r="W459" s="36">
        <v>9.383679775560209</v>
      </c>
      <c r="X459" s="36">
        <v>12.253036197308598</v>
      </c>
      <c r="Y459" s="36">
        <v>4.813338598450343</v>
      </c>
      <c r="Z459" s="36">
        <v>5.550277388586454</v>
      </c>
      <c r="AA459" s="36">
        <v>3.483401437944523</v>
      </c>
      <c r="AB459" s="36">
        <v>7.004025377888001</v>
      </c>
      <c r="AC459" s="37">
        <v>341.5149441966534</v>
      </c>
    </row>
    <row r="460" spans="1:29" ht="12.75" customHeight="1">
      <c r="A460" s="114"/>
      <c r="B460" s="112"/>
      <c r="C460" s="123"/>
      <c r="D460" s="38" t="s">
        <v>79</v>
      </c>
      <c r="E460" s="39">
        <v>1.652661526684045</v>
      </c>
      <c r="F460" s="39">
        <v>10.610876869514367</v>
      </c>
      <c r="G460" s="39">
        <v>27.971354882940197</v>
      </c>
      <c r="H460" s="39">
        <v>152.82956958413558</v>
      </c>
      <c r="I460" s="39">
        <v>178.5798014382103</v>
      </c>
      <c r="J460" s="39">
        <v>21.235859323705174</v>
      </c>
      <c r="K460" s="39">
        <v>20.96889193227298</v>
      </c>
      <c r="L460" s="39">
        <v>19.71837328205432</v>
      </c>
      <c r="M460" s="39">
        <v>20.570895188919096</v>
      </c>
      <c r="N460" s="39">
        <v>25.660750567851185</v>
      </c>
      <c r="O460" s="39">
        <v>40.94696390203779</v>
      </c>
      <c r="P460" s="39">
        <v>40.83899315462717</v>
      </c>
      <c r="Q460" s="39">
        <v>40.250289525452565</v>
      </c>
      <c r="R460" s="39">
        <v>35.78607119962091</v>
      </c>
      <c r="S460" s="39">
        <v>29.059177751438504</v>
      </c>
      <c r="T460" s="39">
        <v>33.79217010137807</v>
      </c>
      <c r="U460" s="39">
        <v>39.417684654571325</v>
      </c>
      <c r="V460" s="39">
        <v>41.106688770667645</v>
      </c>
      <c r="W460" s="39">
        <v>39.60768825782961</v>
      </c>
      <c r="X460" s="39">
        <v>23.176078696955802</v>
      </c>
      <c r="Y460" s="39">
        <v>30.155612711898016</v>
      </c>
      <c r="Z460" s="39">
        <v>15.138050552653638</v>
      </c>
      <c r="AA460" s="39">
        <v>10.233857669895805</v>
      </c>
      <c r="AB460" s="39">
        <v>78.72172739338068</v>
      </c>
      <c r="AC460" s="40">
        <v>978.030088938695</v>
      </c>
    </row>
    <row r="461" spans="1:29" ht="12.75" customHeight="1">
      <c r="A461" s="114"/>
      <c r="B461" s="112"/>
      <c r="C461" s="123"/>
      <c r="D461" s="22" t="s">
        <v>30</v>
      </c>
      <c r="E461" s="26">
        <v>0</v>
      </c>
      <c r="F461" s="26">
        <v>0</v>
      </c>
      <c r="G461" s="26">
        <v>3.073111917418</v>
      </c>
      <c r="H461" s="26">
        <v>8.492639083038002</v>
      </c>
      <c r="I461" s="26">
        <v>6.1742193720389995</v>
      </c>
      <c r="J461" s="26">
        <v>0.6872109954313125</v>
      </c>
      <c r="K461" s="26">
        <v>0.7109416244217045</v>
      </c>
      <c r="L461" s="26">
        <v>0.7115227826826936</v>
      </c>
      <c r="M461" s="26">
        <v>0.7567026485615588</v>
      </c>
      <c r="N461" s="26">
        <v>0.8333688387947311</v>
      </c>
      <c r="O461" s="26">
        <v>0.688750355579391</v>
      </c>
      <c r="P461" s="26">
        <v>0.7206607577106818</v>
      </c>
      <c r="Q461" s="26">
        <v>0.6476722386447176</v>
      </c>
      <c r="R461" s="26">
        <v>0.6276803813773296</v>
      </c>
      <c r="S461" s="26">
        <v>0.5109570158758804</v>
      </c>
      <c r="T461" s="26">
        <v>0.3581037957025378</v>
      </c>
      <c r="U461" s="26">
        <v>0.35394437844006144</v>
      </c>
      <c r="V461" s="26">
        <v>0.3693211257814008</v>
      </c>
      <c r="W461" s="26">
        <v>0.163325878457</v>
      </c>
      <c r="X461" s="26">
        <v>0.252224774326</v>
      </c>
      <c r="Y461" s="26">
        <v>1.18679304777</v>
      </c>
      <c r="Z461" s="26">
        <v>0</v>
      </c>
      <c r="AA461" s="26">
        <v>0</v>
      </c>
      <c r="AB461" s="26">
        <v>1.242059044994</v>
      </c>
      <c r="AC461" s="27">
        <v>28.561210057046</v>
      </c>
    </row>
    <row r="462" spans="1:29" ht="12.75" customHeight="1">
      <c r="A462" s="114"/>
      <c r="B462" s="112"/>
      <c r="C462" s="123"/>
      <c r="D462" s="18" t="s">
        <v>31</v>
      </c>
      <c r="E462" s="28">
        <v>7.652761785248963</v>
      </c>
      <c r="F462" s="28">
        <v>19.690324682523123</v>
      </c>
      <c r="G462" s="28">
        <v>52.23926922927559</v>
      </c>
      <c r="H462" s="28">
        <v>221.32493022183584</v>
      </c>
      <c r="I462" s="28">
        <v>270.63035724451913</v>
      </c>
      <c r="J462" s="28">
        <v>29.577832068994955</v>
      </c>
      <c r="K462" s="28">
        <v>29.5879810396864</v>
      </c>
      <c r="L462" s="28">
        <v>29.156830953269214</v>
      </c>
      <c r="M462" s="28">
        <v>30.843972736616905</v>
      </c>
      <c r="N462" s="28">
        <v>34.99807342771226</v>
      </c>
      <c r="O462" s="28">
        <v>52.1690032344508</v>
      </c>
      <c r="P462" s="28">
        <v>51.84792075734221</v>
      </c>
      <c r="Q462" s="28">
        <v>48.03010143833877</v>
      </c>
      <c r="R462" s="28">
        <v>44.53080488007664</v>
      </c>
      <c r="S462" s="28">
        <v>37.515796004881345</v>
      </c>
      <c r="T462" s="28">
        <v>46.27726593764045</v>
      </c>
      <c r="U462" s="28">
        <v>49.424150849022936</v>
      </c>
      <c r="V462" s="28">
        <v>50.24368989705996</v>
      </c>
      <c r="W462" s="28">
        <v>49.15469391184681</v>
      </c>
      <c r="X462" s="28">
        <v>35.681339668590404</v>
      </c>
      <c r="Y462" s="28">
        <v>36.15574435811836</v>
      </c>
      <c r="Z462" s="28">
        <v>20.68832794124009</v>
      </c>
      <c r="AA462" s="28">
        <v>13.717259107840329</v>
      </c>
      <c r="AB462" s="28">
        <v>86.96781181626268</v>
      </c>
      <c r="AC462" s="29">
        <v>1348.106243192394</v>
      </c>
    </row>
    <row r="463" spans="1:29" ht="12.75" customHeight="1">
      <c r="A463" s="114"/>
      <c r="B463" s="113"/>
      <c r="C463" s="123" t="s">
        <v>28</v>
      </c>
      <c r="D463" s="123"/>
      <c r="E463" s="28">
        <v>453.02798263336496</v>
      </c>
      <c r="F463" s="28">
        <v>248.36601846048055</v>
      </c>
      <c r="G463" s="28">
        <v>526.9617088894905</v>
      </c>
      <c r="H463" s="28">
        <v>1172.4865027750488</v>
      </c>
      <c r="I463" s="28">
        <v>1249.939412900737</v>
      </c>
      <c r="J463" s="28">
        <v>110.94158776449142</v>
      </c>
      <c r="K463" s="28">
        <v>114.87961841932032</v>
      </c>
      <c r="L463" s="28">
        <v>125.7946764368478</v>
      </c>
      <c r="M463" s="28">
        <v>136.87274823280134</v>
      </c>
      <c r="N463" s="28">
        <v>130.70710281503</v>
      </c>
      <c r="O463" s="28">
        <v>184.51298382544323</v>
      </c>
      <c r="P463" s="28">
        <v>166.24649591448858</v>
      </c>
      <c r="Q463" s="28">
        <v>138.66674920970644</v>
      </c>
      <c r="R463" s="28">
        <v>135.8050114585618</v>
      </c>
      <c r="S463" s="28">
        <v>122.21317169569998</v>
      </c>
      <c r="T463" s="28">
        <v>135.58344473294989</v>
      </c>
      <c r="U463" s="28">
        <v>129.49132413003792</v>
      </c>
      <c r="V463" s="28">
        <v>131.2251193152907</v>
      </c>
      <c r="W463" s="28">
        <v>132.86792586626666</v>
      </c>
      <c r="X463" s="28">
        <v>121.43634259223607</v>
      </c>
      <c r="Y463" s="28">
        <v>105.98147234486751</v>
      </c>
      <c r="Z463" s="28">
        <v>78.00411087295348</v>
      </c>
      <c r="AA463" s="28">
        <v>61.361683899048714</v>
      </c>
      <c r="AB463" s="28">
        <v>219.7819482603269</v>
      </c>
      <c r="AC463" s="29">
        <v>6133.155143445489</v>
      </c>
    </row>
    <row r="464" spans="1:29" ht="12.75" customHeight="1">
      <c r="A464" s="114"/>
      <c r="B464" s="111" t="s">
        <v>133</v>
      </c>
      <c r="C464" s="123" t="s">
        <v>29</v>
      </c>
      <c r="D464" s="35" t="s">
        <v>58</v>
      </c>
      <c r="E464" s="36">
        <v>636.6502205722526</v>
      </c>
      <c r="F464" s="36">
        <v>279.43814568606035</v>
      </c>
      <c r="G464" s="36">
        <v>541.5804472339389</v>
      </c>
      <c r="H464" s="36">
        <v>1138.09797911487</v>
      </c>
      <c r="I464" s="36">
        <v>1156.9063922314087</v>
      </c>
      <c r="J464" s="36">
        <v>108.25975933636697</v>
      </c>
      <c r="K464" s="36">
        <v>116.42080503010733</v>
      </c>
      <c r="L464" s="36">
        <v>131.54225861728565</v>
      </c>
      <c r="M464" s="36">
        <v>139.2101929708846</v>
      </c>
      <c r="N464" s="36">
        <v>125.8176418478525</v>
      </c>
      <c r="O464" s="36">
        <v>154.1852182928316</v>
      </c>
      <c r="P464" s="36">
        <v>134.61771352777913</v>
      </c>
      <c r="Q464" s="36">
        <v>102.10141646612269</v>
      </c>
      <c r="R464" s="36">
        <v>114.74454251331187</v>
      </c>
      <c r="S464" s="36">
        <v>104.85173195543265</v>
      </c>
      <c r="T464" s="36">
        <v>116.14043269812232</v>
      </c>
      <c r="U464" s="36">
        <v>102.66878978438424</v>
      </c>
      <c r="V464" s="36">
        <v>100.43083703813146</v>
      </c>
      <c r="W464" s="36">
        <v>110.15991023430172</v>
      </c>
      <c r="X464" s="36">
        <v>94.73881394413388</v>
      </c>
      <c r="Y464" s="36">
        <v>89.59029418579814</v>
      </c>
      <c r="Z464" s="36">
        <v>84.33999512837377</v>
      </c>
      <c r="AA464" s="36">
        <v>45.202344814505416</v>
      </c>
      <c r="AB464" s="36">
        <v>111.15484444867698</v>
      </c>
      <c r="AC464" s="37">
        <v>5838.850727672934</v>
      </c>
    </row>
    <row r="465" spans="1:29" ht="12.75" customHeight="1">
      <c r="A465" s="114"/>
      <c r="B465" s="112"/>
      <c r="C465" s="123"/>
      <c r="D465" s="38" t="s">
        <v>79</v>
      </c>
      <c r="E465" s="39">
        <v>0.43400572220133915</v>
      </c>
      <c r="F465" s="39">
        <v>2.8018493760524863</v>
      </c>
      <c r="G465" s="39">
        <v>5.161985309782058</v>
      </c>
      <c r="H465" s="39">
        <v>16.32677446513184</v>
      </c>
      <c r="I465" s="39">
        <v>25.799890433712914</v>
      </c>
      <c r="J465" s="39">
        <v>3.028883911358689</v>
      </c>
      <c r="K465" s="39">
        <v>2.6017101714181727</v>
      </c>
      <c r="L465" s="39">
        <v>2.335400307590482</v>
      </c>
      <c r="M465" s="39">
        <v>1.9201283241839795</v>
      </c>
      <c r="N465" s="39">
        <v>2.2583517664280635</v>
      </c>
      <c r="O465" s="39">
        <v>4.100037205712082</v>
      </c>
      <c r="P465" s="39">
        <v>4.211527957418266</v>
      </c>
      <c r="Q465" s="39">
        <v>4.399462427282013</v>
      </c>
      <c r="R465" s="39">
        <v>3.1211147410902145</v>
      </c>
      <c r="S465" s="39">
        <v>2.8175974154524424</v>
      </c>
      <c r="T465" s="39">
        <v>3.98138315106592</v>
      </c>
      <c r="U465" s="39">
        <v>3.357797478540802</v>
      </c>
      <c r="V465" s="39">
        <v>3.0894618358323664</v>
      </c>
      <c r="W465" s="39">
        <v>3.3247210053504967</v>
      </c>
      <c r="X465" s="39">
        <v>2.9364095882380834</v>
      </c>
      <c r="Y465" s="39">
        <v>2.062787341711692</v>
      </c>
      <c r="Z465" s="39">
        <v>2.8484804271149833</v>
      </c>
      <c r="AA465" s="39">
        <v>4.767776358612865</v>
      </c>
      <c r="AB465" s="39">
        <v>23.464604325975028</v>
      </c>
      <c r="AC465" s="40">
        <v>131.1521410472573</v>
      </c>
    </row>
    <row r="466" spans="1:29" ht="12.75" customHeight="1">
      <c r="A466" s="114"/>
      <c r="B466" s="112"/>
      <c r="C466" s="123"/>
      <c r="D466" s="22" t="s">
        <v>30</v>
      </c>
      <c r="E466" s="26">
        <v>0.855505515453</v>
      </c>
      <c r="F466" s="26">
        <v>0.6103806615499999</v>
      </c>
      <c r="G466" s="26">
        <v>0.740233902936</v>
      </c>
      <c r="H466" s="26">
        <v>1.9294746388770003</v>
      </c>
      <c r="I466" s="26">
        <v>1.109364997288</v>
      </c>
      <c r="J466" s="26">
        <v>0.4274738734912343</v>
      </c>
      <c r="K466" s="26">
        <v>0.4600955565050388</v>
      </c>
      <c r="L466" s="26">
        <v>0.5171996817321292</v>
      </c>
      <c r="M466" s="26">
        <v>0.5401795617492119</v>
      </c>
      <c r="N466" s="26">
        <v>0.49084664376638604</v>
      </c>
      <c r="O466" s="26">
        <v>0.14596011831809325</v>
      </c>
      <c r="P466" s="26">
        <v>0.12702920531237583</v>
      </c>
      <c r="Q466" s="26">
        <v>0.09719699639771645</v>
      </c>
      <c r="R466" s="26">
        <v>0.1078228328122362</v>
      </c>
      <c r="S466" s="26">
        <v>0.0976911392185783</v>
      </c>
      <c r="T466" s="26">
        <v>0.20556349915359015</v>
      </c>
      <c r="U466" s="26">
        <v>0.18198955857286744</v>
      </c>
      <c r="V466" s="26">
        <v>0.17458089279854236</v>
      </c>
      <c r="W466" s="26">
        <v>0</v>
      </c>
      <c r="X466" s="26">
        <v>0.605066780584</v>
      </c>
      <c r="Y466" s="26">
        <v>0</v>
      </c>
      <c r="Z466" s="26">
        <v>0.096878127852</v>
      </c>
      <c r="AA466" s="26">
        <v>0</v>
      </c>
      <c r="AB466" s="26">
        <v>0</v>
      </c>
      <c r="AC466" s="27">
        <v>9.520534184368</v>
      </c>
    </row>
    <row r="467" spans="1:29" ht="12.75" customHeight="1">
      <c r="A467" s="114"/>
      <c r="B467" s="112"/>
      <c r="C467" s="123"/>
      <c r="D467" s="18" t="s">
        <v>31</v>
      </c>
      <c r="E467" s="28">
        <v>637.9397318099069</v>
      </c>
      <c r="F467" s="28">
        <v>282.8503757236628</v>
      </c>
      <c r="G467" s="28">
        <v>547.4826664466569</v>
      </c>
      <c r="H467" s="28">
        <v>1156.354228218879</v>
      </c>
      <c r="I467" s="28">
        <v>1183.8156476624097</v>
      </c>
      <c r="J467" s="28">
        <v>111.71611712121688</v>
      </c>
      <c r="K467" s="28">
        <v>119.48261075803056</v>
      </c>
      <c r="L467" s="28">
        <v>134.3948586066083</v>
      </c>
      <c r="M467" s="28">
        <v>141.67050085681782</v>
      </c>
      <c r="N467" s="28">
        <v>128.56684025804697</v>
      </c>
      <c r="O467" s="28">
        <v>158.43121561686175</v>
      </c>
      <c r="P467" s="28">
        <v>138.95627069050977</v>
      </c>
      <c r="Q467" s="28">
        <v>106.59807588980242</v>
      </c>
      <c r="R467" s="28">
        <v>117.97348008721431</v>
      </c>
      <c r="S467" s="28">
        <v>107.76702051010369</v>
      </c>
      <c r="T467" s="28">
        <v>120.32737934834184</v>
      </c>
      <c r="U467" s="28">
        <v>106.2085768214979</v>
      </c>
      <c r="V467" s="28">
        <v>103.69487976676236</v>
      </c>
      <c r="W467" s="28">
        <v>113.48463123965222</v>
      </c>
      <c r="X467" s="28">
        <v>98.28029031295597</v>
      </c>
      <c r="Y467" s="28">
        <v>91.65308152750983</v>
      </c>
      <c r="Z467" s="28">
        <v>87.28535368334074</v>
      </c>
      <c r="AA467" s="28">
        <v>49.97012117311828</v>
      </c>
      <c r="AB467" s="28">
        <v>134.61944877465203</v>
      </c>
      <c r="AC467" s="29">
        <v>5979.523402904558</v>
      </c>
    </row>
    <row r="468" spans="1:29" ht="12.75" customHeight="1">
      <c r="A468" s="114"/>
      <c r="B468" s="112"/>
      <c r="C468" s="123" t="s">
        <v>80</v>
      </c>
      <c r="D468" s="35" t="s">
        <v>58</v>
      </c>
      <c r="E468" s="36">
        <v>12.564751843734683</v>
      </c>
      <c r="F468" s="36">
        <v>5.200501793313232</v>
      </c>
      <c r="G468" s="36">
        <v>24.57353678559164</v>
      </c>
      <c r="H468" s="36">
        <v>74.02179855713031</v>
      </c>
      <c r="I468" s="36">
        <v>80.07193444284526</v>
      </c>
      <c r="J468" s="36">
        <v>8.750363431767981</v>
      </c>
      <c r="K468" s="36">
        <v>9.106768567393472</v>
      </c>
      <c r="L468" s="36">
        <v>9.647729348632893</v>
      </c>
      <c r="M468" s="36">
        <v>10.312124819011622</v>
      </c>
      <c r="N468" s="36">
        <v>9.138449098405717</v>
      </c>
      <c r="O468" s="36">
        <v>12.174783527047142</v>
      </c>
      <c r="P468" s="36">
        <v>10.71945871793904</v>
      </c>
      <c r="Q468" s="36">
        <v>7.667985219858556</v>
      </c>
      <c r="R468" s="36">
        <v>8.499912789718591</v>
      </c>
      <c r="S468" s="36">
        <v>8.60403732969679</v>
      </c>
      <c r="T468" s="36">
        <v>11.189137673643735</v>
      </c>
      <c r="U468" s="36">
        <v>9.42801239165941</v>
      </c>
      <c r="V468" s="36">
        <v>8.345053992292332</v>
      </c>
      <c r="W468" s="36">
        <v>9.327556192703554</v>
      </c>
      <c r="X468" s="36">
        <v>10.075346940023147</v>
      </c>
      <c r="Y468" s="36">
        <v>8.694863301157552</v>
      </c>
      <c r="Z468" s="36">
        <v>8.055740042961704</v>
      </c>
      <c r="AA468" s="36">
        <v>7.0177200806575275</v>
      </c>
      <c r="AB468" s="36">
        <v>6.2926672851130006</v>
      </c>
      <c r="AC468" s="37">
        <v>369.4802341722988</v>
      </c>
    </row>
    <row r="469" spans="1:29" ht="12.75" customHeight="1">
      <c r="A469" s="114"/>
      <c r="B469" s="112"/>
      <c r="C469" s="123"/>
      <c r="D469" s="38" t="s">
        <v>79</v>
      </c>
      <c r="E469" s="39">
        <v>0.586195259268881</v>
      </c>
      <c r="F469" s="39">
        <v>5.502245487418126</v>
      </c>
      <c r="G469" s="39">
        <v>30.21340306809882</v>
      </c>
      <c r="H469" s="39">
        <v>185.5151757226584</v>
      </c>
      <c r="I469" s="39">
        <v>276.9377111693551</v>
      </c>
      <c r="J469" s="39">
        <v>41.758935978936655</v>
      </c>
      <c r="K469" s="39">
        <v>33.858961555255995</v>
      </c>
      <c r="L469" s="39">
        <v>26.451984678935847</v>
      </c>
      <c r="M469" s="39">
        <v>30.851413882219582</v>
      </c>
      <c r="N469" s="39">
        <v>39.04771955137862</v>
      </c>
      <c r="O469" s="39">
        <v>44.634042825531765</v>
      </c>
      <c r="P469" s="39">
        <v>46.45565560670873</v>
      </c>
      <c r="Q469" s="39">
        <v>46.99167148053002</v>
      </c>
      <c r="R469" s="39">
        <v>40.95019365432448</v>
      </c>
      <c r="S469" s="39">
        <v>33.05825117329082</v>
      </c>
      <c r="T469" s="39">
        <v>37.47205033313407</v>
      </c>
      <c r="U469" s="39">
        <v>37.65196493284509</v>
      </c>
      <c r="V469" s="39">
        <v>40.81903221956442</v>
      </c>
      <c r="W469" s="39">
        <v>46.81414210203262</v>
      </c>
      <c r="X469" s="39">
        <v>44.56843390884421</v>
      </c>
      <c r="Y469" s="39">
        <v>73.14685507425627</v>
      </c>
      <c r="Z469" s="39">
        <v>41.04925062778884</v>
      </c>
      <c r="AA469" s="39">
        <v>27.18335534955582</v>
      </c>
      <c r="AB469" s="39">
        <v>71.67887394263393</v>
      </c>
      <c r="AC469" s="40">
        <v>1303.1975195845673</v>
      </c>
    </row>
    <row r="470" spans="1:29" ht="12.75" customHeight="1">
      <c r="A470" s="114"/>
      <c r="B470" s="112"/>
      <c r="C470" s="123"/>
      <c r="D470" s="22" t="s">
        <v>30</v>
      </c>
      <c r="E470" s="26">
        <v>0.23523132202399996</v>
      </c>
      <c r="F470" s="26">
        <v>0</v>
      </c>
      <c r="G470" s="26">
        <v>3.525395990364</v>
      </c>
      <c r="H470" s="26">
        <v>3.5048427687149997</v>
      </c>
      <c r="I470" s="26">
        <v>4.51535986283</v>
      </c>
      <c r="J470" s="26">
        <v>0.9774111987944257</v>
      </c>
      <c r="K470" s="26">
        <v>0.8832686360481703</v>
      </c>
      <c r="L470" s="26">
        <v>0.8006851814288894</v>
      </c>
      <c r="M470" s="26">
        <v>0.8561203167708392</v>
      </c>
      <c r="N470" s="26">
        <v>0.9477210171526748</v>
      </c>
      <c r="O470" s="26">
        <v>0.3512678432402359</v>
      </c>
      <c r="P470" s="26">
        <v>0.335283846015185</v>
      </c>
      <c r="Q470" s="26">
        <v>0.31789302151167614</v>
      </c>
      <c r="R470" s="26">
        <v>0.29076533302299534</v>
      </c>
      <c r="S470" s="26">
        <v>0.23703462481390766</v>
      </c>
      <c r="T470" s="26">
        <v>0.15434391191783395</v>
      </c>
      <c r="U470" s="26">
        <v>0.1476868243628442</v>
      </c>
      <c r="V470" s="26">
        <v>0.15525451312932181</v>
      </c>
      <c r="W470" s="26">
        <v>0</v>
      </c>
      <c r="X470" s="26">
        <v>0.162655857887</v>
      </c>
      <c r="Y470" s="26">
        <v>0.34690863270000005</v>
      </c>
      <c r="Z470" s="26">
        <v>0</v>
      </c>
      <c r="AA470" s="26">
        <v>0</v>
      </c>
      <c r="AB470" s="26">
        <v>0.470854091195</v>
      </c>
      <c r="AC470" s="27">
        <v>19.215984793923997</v>
      </c>
    </row>
    <row r="471" spans="1:29" ht="12.75" customHeight="1">
      <c r="A471" s="114"/>
      <c r="B471" s="112"/>
      <c r="C471" s="123"/>
      <c r="D471" s="18" t="s">
        <v>31</v>
      </c>
      <c r="E471" s="28">
        <v>13.386178425027564</v>
      </c>
      <c r="F471" s="28">
        <v>10.702747280731359</v>
      </c>
      <c r="G471" s="28">
        <v>58.31233584405446</v>
      </c>
      <c r="H471" s="28">
        <v>263.0418170485037</v>
      </c>
      <c r="I471" s="28">
        <v>361.52500547503035</v>
      </c>
      <c r="J471" s="28">
        <v>51.48671060949906</v>
      </c>
      <c r="K471" s="28">
        <v>43.84899875869764</v>
      </c>
      <c r="L471" s="28">
        <v>36.900399208997634</v>
      </c>
      <c r="M471" s="28">
        <v>42.01965901800205</v>
      </c>
      <c r="N471" s="28">
        <v>49.133889666937016</v>
      </c>
      <c r="O471" s="28">
        <v>57.160094195819134</v>
      </c>
      <c r="P471" s="28">
        <v>57.51039817066295</v>
      </c>
      <c r="Q471" s="28">
        <v>54.977549721900246</v>
      </c>
      <c r="R471" s="28">
        <v>49.74087177706607</v>
      </c>
      <c r="S471" s="28">
        <v>41.89932312780152</v>
      </c>
      <c r="T471" s="28">
        <v>48.81553191869564</v>
      </c>
      <c r="U471" s="28">
        <v>47.22766414886734</v>
      </c>
      <c r="V471" s="28">
        <v>49.31934072498608</v>
      </c>
      <c r="W471" s="28">
        <v>56.14169829473618</v>
      </c>
      <c r="X471" s="28">
        <v>54.80643670675437</v>
      </c>
      <c r="Y471" s="28">
        <v>82.18862700811383</v>
      </c>
      <c r="Z471" s="28">
        <v>49.10499067075054</v>
      </c>
      <c r="AA471" s="28">
        <v>34.20107543021334</v>
      </c>
      <c r="AB471" s="28">
        <v>78.44239531894193</v>
      </c>
      <c r="AC471" s="29">
        <v>1691.8937385507897</v>
      </c>
    </row>
    <row r="472" spans="1:29" ht="12.75" customHeight="1">
      <c r="A472" s="114"/>
      <c r="B472" s="113"/>
      <c r="C472" s="123" t="s">
        <v>28</v>
      </c>
      <c r="D472" s="123"/>
      <c r="E472" s="28">
        <v>651.3259102349344</v>
      </c>
      <c r="F472" s="28">
        <v>293.5531230043942</v>
      </c>
      <c r="G472" s="28">
        <v>605.7950022907114</v>
      </c>
      <c r="H472" s="28">
        <v>1419.3960452673825</v>
      </c>
      <c r="I472" s="28">
        <v>1545.3406531374399</v>
      </c>
      <c r="J472" s="28">
        <v>163.20282773071594</v>
      </c>
      <c r="K472" s="28">
        <v>163.3316095167282</v>
      </c>
      <c r="L472" s="28">
        <v>171.2952578156059</v>
      </c>
      <c r="M472" s="28">
        <v>183.69015987481987</v>
      </c>
      <c r="N472" s="28">
        <v>177.70072992498396</v>
      </c>
      <c r="O472" s="28">
        <v>215.59130981268092</v>
      </c>
      <c r="P472" s="28">
        <v>196.4666688611727</v>
      </c>
      <c r="Q472" s="28">
        <v>161.5756256117027</v>
      </c>
      <c r="R472" s="28">
        <v>167.7143518642804</v>
      </c>
      <c r="S472" s="28">
        <v>149.66634363790521</v>
      </c>
      <c r="T472" s="28">
        <v>169.14291126703748</v>
      </c>
      <c r="U472" s="28">
        <v>153.43624097036525</v>
      </c>
      <c r="V472" s="28">
        <v>153.01422049174843</v>
      </c>
      <c r="W472" s="28">
        <v>169.6263295343884</v>
      </c>
      <c r="X472" s="28">
        <v>153.08672701971034</v>
      </c>
      <c r="Y472" s="28">
        <v>173.84170853562364</v>
      </c>
      <c r="Z472" s="28">
        <v>136.39034435409127</v>
      </c>
      <c r="AA472" s="28">
        <v>84.17119660333162</v>
      </c>
      <c r="AB472" s="28">
        <v>213.06184409359395</v>
      </c>
      <c r="AC472" s="29">
        <v>7671.417141455351</v>
      </c>
    </row>
    <row r="473" spans="1:29" ht="12.75" customHeight="1">
      <c r="A473" s="114"/>
      <c r="B473" s="111" t="s">
        <v>134</v>
      </c>
      <c r="C473" s="123" t="s">
        <v>29</v>
      </c>
      <c r="D473" s="35" t="s">
        <v>58</v>
      </c>
      <c r="E473" s="36">
        <v>428.8948695290534</v>
      </c>
      <c r="F473" s="36">
        <v>166.71028510395095</v>
      </c>
      <c r="G473" s="36">
        <v>364.1537093782236</v>
      </c>
      <c r="H473" s="36">
        <v>816.9903113306306</v>
      </c>
      <c r="I473" s="36">
        <v>752.6511016868924</v>
      </c>
      <c r="J473" s="36">
        <v>68.43781070548458</v>
      </c>
      <c r="K473" s="36">
        <v>74.65079441036744</v>
      </c>
      <c r="L473" s="36">
        <v>78.34677941871075</v>
      </c>
      <c r="M473" s="36">
        <v>90.40263305485598</v>
      </c>
      <c r="N473" s="36">
        <v>83.19541288922744</v>
      </c>
      <c r="O473" s="36">
        <v>101.94974687503822</v>
      </c>
      <c r="P473" s="36">
        <v>95.48296174257638</v>
      </c>
      <c r="Q473" s="36">
        <v>75.49720531650215</v>
      </c>
      <c r="R473" s="36">
        <v>87.09211547574371</v>
      </c>
      <c r="S473" s="36">
        <v>77.42450340673471</v>
      </c>
      <c r="T473" s="36">
        <v>73.36925092061699</v>
      </c>
      <c r="U473" s="36">
        <v>67.39951672642519</v>
      </c>
      <c r="V473" s="36">
        <v>67.73831781258706</v>
      </c>
      <c r="W473" s="36">
        <v>70.12333217332285</v>
      </c>
      <c r="X473" s="36">
        <v>67.11036930461245</v>
      </c>
      <c r="Y473" s="36">
        <v>56.72228785188645</v>
      </c>
      <c r="Z473" s="36">
        <v>48.8360866727729</v>
      </c>
      <c r="AA473" s="36">
        <v>29.52010019437836</v>
      </c>
      <c r="AB473" s="36">
        <v>35.302292165670025</v>
      </c>
      <c r="AC473" s="37">
        <v>3878.001794146264</v>
      </c>
    </row>
    <row r="474" spans="1:29" ht="12.75" customHeight="1">
      <c r="A474" s="114"/>
      <c r="B474" s="112"/>
      <c r="C474" s="123"/>
      <c r="D474" s="38" t="s">
        <v>79</v>
      </c>
      <c r="E474" s="39">
        <v>0.8073663203522122</v>
      </c>
      <c r="F474" s="39">
        <v>0.6357427283919607</v>
      </c>
      <c r="G474" s="39">
        <v>3.8237167063774264</v>
      </c>
      <c r="H474" s="39">
        <v>8.843728919051697</v>
      </c>
      <c r="I474" s="39">
        <v>9.809901411579876</v>
      </c>
      <c r="J474" s="39">
        <v>2.0049272687267288</v>
      </c>
      <c r="K474" s="39">
        <v>1.0435404682900986</v>
      </c>
      <c r="L474" s="39">
        <v>1.49748662776803</v>
      </c>
      <c r="M474" s="39">
        <v>0.9629193307080073</v>
      </c>
      <c r="N474" s="39">
        <v>1.2709376800448107</v>
      </c>
      <c r="O474" s="39">
        <v>1.575985246819669</v>
      </c>
      <c r="P474" s="39">
        <v>1.564313099900362</v>
      </c>
      <c r="Q474" s="39">
        <v>1.6994320133472935</v>
      </c>
      <c r="R474" s="39">
        <v>1.2770973191192407</v>
      </c>
      <c r="S474" s="39">
        <v>1.385020813123537</v>
      </c>
      <c r="T474" s="39">
        <v>1.825726120398364</v>
      </c>
      <c r="U474" s="39">
        <v>1.4562705826445144</v>
      </c>
      <c r="V474" s="39">
        <v>1.789197073382017</v>
      </c>
      <c r="W474" s="39">
        <v>2.389705740557479</v>
      </c>
      <c r="X474" s="39">
        <v>2.87284350324151</v>
      </c>
      <c r="Y474" s="39">
        <v>2.0420407795319653</v>
      </c>
      <c r="Z474" s="39">
        <v>2.855561742002858</v>
      </c>
      <c r="AA474" s="39">
        <v>1.715704533686689</v>
      </c>
      <c r="AB474" s="39">
        <v>5.641048264608622</v>
      </c>
      <c r="AC474" s="40">
        <v>60.79021429365496</v>
      </c>
    </row>
    <row r="475" spans="1:29" ht="12.75" customHeight="1">
      <c r="A475" s="114"/>
      <c r="B475" s="112"/>
      <c r="C475" s="123"/>
      <c r="D475" s="22" t="s">
        <v>30</v>
      </c>
      <c r="E475" s="26">
        <v>1.139864053317</v>
      </c>
      <c r="F475" s="26">
        <v>0.176429873981</v>
      </c>
      <c r="G475" s="26">
        <v>1.135114964645</v>
      </c>
      <c r="H475" s="26">
        <v>2.463602626576</v>
      </c>
      <c r="I475" s="26">
        <v>0.7497461201660001</v>
      </c>
      <c r="J475" s="26">
        <v>0.08741720751265072</v>
      </c>
      <c r="K475" s="26">
        <v>0.09337657298105427</v>
      </c>
      <c r="L475" s="26">
        <v>0.09893963719140261</v>
      </c>
      <c r="M475" s="26">
        <v>0.11265554141492441</v>
      </c>
      <c r="N475" s="26">
        <v>0.10433512594396796</v>
      </c>
      <c r="O475" s="26">
        <v>0.21897216338709255</v>
      </c>
      <c r="P475" s="26">
        <v>0.20374356506045177</v>
      </c>
      <c r="Q475" s="26">
        <v>0.16261490130725628</v>
      </c>
      <c r="R475" s="26">
        <v>0.18844244103626606</v>
      </c>
      <c r="S475" s="26">
        <v>0.16527677422293352</v>
      </c>
      <c r="T475" s="26">
        <v>0.029127426380867162</v>
      </c>
      <c r="U475" s="26">
        <v>0.026646761828764427</v>
      </c>
      <c r="V475" s="26">
        <v>0.026916228790368417</v>
      </c>
      <c r="W475" s="26">
        <v>0.074013254196</v>
      </c>
      <c r="X475" s="26">
        <v>0.121636250483</v>
      </c>
      <c r="Y475" s="26">
        <v>0.09160464356999999</v>
      </c>
      <c r="Z475" s="26">
        <v>0</v>
      </c>
      <c r="AA475" s="26">
        <v>0</v>
      </c>
      <c r="AB475" s="26">
        <v>0.252420267524</v>
      </c>
      <c r="AC475" s="27">
        <v>7.722896401516</v>
      </c>
    </row>
    <row r="476" spans="1:29" ht="12.75" customHeight="1">
      <c r="A476" s="114"/>
      <c r="B476" s="112"/>
      <c r="C476" s="123"/>
      <c r="D476" s="18" t="s">
        <v>31</v>
      </c>
      <c r="E476" s="28">
        <v>430.8420999027226</v>
      </c>
      <c r="F476" s="28">
        <v>167.5224577063239</v>
      </c>
      <c r="G476" s="28">
        <v>369.112541049246</v>
      </c>
      <c r="H476" s="28">
        <v>828.2976428762582</v>
      </c>
      <c r="I476" s="28">
        <v>763.2107492186383</v>
      </c>
      <c r="J476" s="28">
        <v>70.53015518172396</v>
      </c>
      <c r="K476" s="28">
        <v>75.7877114516386</v>
      </c>
      <c r="L476" s="28">
        <v>79.94320568367019</v>
      </c>
      <c r="M476" s="28">
        <v>91.47820792697891</v>
      </c>
      <c r="N476" s="28">
        <v>84.57068569521623</v>
      </c>
      <c r="O476" s="28">
        <v>103.74470428524498</v>
      </c>
      <c r="P476" s="28">
        <v>97.25101840753719</v>
      </c>
      <c r="Q476" s="28">
        <v>77.3592522311567</v>
      </c>
      <c r="R476" s="28">
        <v>88.5576552358992</v>
      </c>
      <c r="S476" s="28">
        <v>78.97480099408119</v>
      </c>
      <c r="T476" s="28">
        <v>75.22410446739622</v>
      </c>
      <c r="U476" s="28">
        <v>68.88243407089847</v>
      </c>
      <c r="V476" s="28">
        <v>69.55443111475944</v>
      </c>
      <c r="W476" s="28">
        <v>72.58705116807633</v>
      </c>
      <c r="X476" s="28">
        <v>70.10484905833695</v>
      </c>
      <c r="Y476" s="28">
        <v>58.85593327498842</v>
      </c>
      <c r="Z476" s="28">
        <v>51.69164841477576</v>
      </c>
      <c r="AA476" s="28">
        <v>31.235804728065048</v>
      </c>
      <c r="AB476" s="28">
        <v>41.19576069780265</v>
      </c>
      <c r="AC476" s="29">
        <v>3946.514904841435</v>
      </c>
    </row>
    <row r="477" spans="1:29" ht="12.75" customHeight="1">
      <c r="A477" s="114"/>
      <c r="B477" s="112"/>
      <c r="C477" s="123" t="s">
        <v>80</v>
      </c>
      <c r="D477" s="35" t="s">
        <v>58</v>
      </c>
      <c r="E477" s="36">
        <v>8.167839897625706</v>
      </c>
      <c r="F477" s="36">
        <v>4.3059642914868705</v>
      </c>
      <c r="G477" s="36">
        <v>22.932216295653525</v>
      </c>
      <c r="H477" s="36">
        <v>71.32040473457972</v>
      </c>
      <c r="I477" s="36">
        <v>70.38788939877003</v>
      </c>
      <c r="J477" s="36">
        <v>6.044641160938094</v>
      </c>
      <c r="K477" s="36">
        <v>6.487187250534173</v>
      </c>
      <c r="L477" s="36">
        <v>7.024384666222201</v>
      </c>
      <c r="M477" s="36">
        <v>8.622609039731147</v>
      </c>
      <c r="N477" s="36">
        <v>8.081706568873736</v>
      </c>
      <c r="O477" s="36">
        <v>12.268623708843016</v>
      </c>
      <c r="P477" s="36">
        <v>10.711792602338567</v>
      </c>
      <c r="Q477" s="36">
        <v>7.767667508818937</v>
      </c>
      <c r="R477" s="36">
        <v>9.165768541602139</v>
      </c>
      <c r="S477" s="36">
        <v>8.3981589439783</v>
      </c>
      <c r="T477" s="36">
        <v>11.936212306453518</v>
      </c>
      <c r="U477" s="36">
        <v>8.33097222180099</v>
      </c>
      <c r="V477" s="36">
        <v>8.022984275984106</v>
      </c>
      <c r="W477" s="36">
        <v>5.001523763315882</v>
      </c>
      <c r="X477" s="36">
        <v>7.941436452341624</v>
      </c>
      <c r="Y477" s="36">
        <v>7.21845129069688</v>
      </c>
      <c r="Z477" s="36">
        <v>7.909093494184768</v>
      </c>
      <c r="AA477" s="36">
        <v>4.800954408207855</v>
      </c>
      <c r="AB477" s="36">
        <v>1.7125397403079998</v>
      </c>
      <c r="AC477" s="37">
        <v>324.5610225632898</v>
      </c>
    </row>
    <row r="478" spans="1:29" ht="12.75" customHeight="1">
      <c r="A478" s="114"/>
      <c r="B478" s="112"/>
      <c r="C478" s="123"/>
      <c r="D478" s="38" t="s">
        <v>79</v>
      </c>
      <c r="E478" s="39">
        <v>0.9790922842567723</v>
      </c>
      <c r="F478" s="39">
        <v>2.9738615676501925</v>
      </c>
      <c r="G478" s="39">
        <v>25.44616400137181</v>
      </c>
      <c r="H478" s="39">
        <v>175.75454973636218</v>
      </c>
      <c r="I478" s="39">
        <v>225.51491540935334</v>
      </c>
      <c r="J478" s="39">
        <v>41.7278256087175</v>
      </c>
      <c r="K478" s="39">
        <v>26.502916156094393</v>
      </c>
      <c r="L478" s="39">
        <v>22.39311653780094</v>
      </c>
      <c r="M478" s="39">
        <v>29.34943955684272</v>
      </c>
      <c r="N478" s="39">
        <v>30.100262512545115</v>
      </c>
      <c r="O478" s="39">
        <v>35.35596659564898</v>
      </c>
      <c r="P478" s="39">
        <v>38.058645376504224</v>
      </c>
      <c r="Q478" s="39">
        <v>38.44707536739068</v>
      </c>
      <c r="R478" s="39">
        <v>32.70894123871664</v>
      </c>
      <c r="S478" s="39">
        <v>30.806697403272416</v>
      </c>
      <c r="T478" s="39">
        <v>38.44280395526384</v>
      </c>
      <c r="U478" s="39">
        <v>40.44472315886258</v>
      </c>
      <c r="V478" s="39">
        <v>35.446881698558265</v>
      </c>
      <c r="W478" s="39">
        <v>31.766842371743767</v>
      </c>
      <c r="X478" s="39">
        <v>24.574724343053123</v>
      </c>
      <c r="Y478" s="39">
        <v>42.17458853014559</v>
      </c>
      <c r="Z478" s="39">
        <v>18.412652076440644</v>
      </c>
      <c r="AA478" s="39">
        <v>14.909712464781315</v>
      </c>
      <c r="AB478" s="39">
        <v>62.685377974591276</v>
      </c>
      <c r="AC478" s="40">
        <v>1064.977775925968</v>
      </c>
    </row>
    <row r="479" spans="1:29" ht="12.75" customHeight="1">
      <c r="A479" s="114"/>
      <c r="B479" s="112"/>
      <c r="C479" s="123"/>
      <c r="D479" s="22" t="s">
        <v>30</v>
      </c>
      <c r="E479" s="26">
        <v>0.609612080661</v>
      </c>
      <c r="F479" s="26">
        <v>0.11190339995</v>
      </c>
      <c r="G479" s="26">
        <v>0.807709275187</v>
      </c>
      <c r="H479" s="26">
        <v>2.235794368553</v>
      </c>
      <c r="I479" s="26">
        <v>8.115760076257999</v>
      </c>
      <c r="J479" s="26">
        <v>0.4452579183173155</v>
      </c>
      <c r="K479" s="26">
        <v>0.32462473535950187</v>
      </c>
      <c r="L479" s="26">
        <v>0.2949674413245872</v>
      </c>
      <c r="M479" s="26">
        <v>0.392760250436139</v>
      </c>
      <c r="N479" s="26">
        <v>0.39153892439245647</v>
      </c>
      <c r="O479" s="26">
        <v>0.26300363568170826</v>
      </c>
      <c r="P479" s="26">
        <v>0.25945722105416735</v>
      </c>
      <c r="Q479" s="26">
        <v>0.22465155181557347</v>
      </c>
      <c r="R479" s="26">
        <v>0.21052133443618382</v>
      </c>
      <c r="S479" s="26">
        <v>0.1950241750783672</v>
      </c>
      <c r="T479" s="26">
        <v>0.09437710324525131</v>
      </c>
      <c r="U479" s="26">
        <v>0.08858242692606887</v>
      </c>
      <c r="V479" s="26">
        <v>0.07683163902367984</v>
      </c>
      <c r="W479" s="26">
        <v>0</v>
      </c>
      <c r="X479" s="26">
        <v>0.17340410388599997</v>
      </c>
      <c r="Y479" s="26">
        <v>0.200470332704</v>
      </c>
      <c r="Z479" s="26">
        <v>0</v>
      </c>
      <c r="AA479" s="26">
        <v>0.53118988131</v>
      </c>
      <c r="AB479" s="26">
        <v>0.248736713492</v>
      </c>
      <c r="AC479" s="27">
        <v>16.296178589092</v>
      </c>
    </row>
    <row r="480" spans="1:29" ht="12.75" customHeight="1">
      <c r="A480" s="114"/>
      <c r="B480" s="112"/>
      <c r="C480" s="123"/>
      <c r="D480" s="18" t="s">
        <v>31</v>
      </c>
      <c r="E480" s="28">
        <v>9.756544262543478</v>
      </c>
      <c r="F480" s="28">
        <v>7.391729259087063</v>
      </c>
      <c r="G480" s="28">
        <v>49.18608957221233</v>
      </c>
      <c r="H480" s="28">
        <v>249.31074883949492</v>
      </c>
      <c r="I480" s="28">
        <v>304.01856488438136</v>
      </c>
      <c r="J480" s="28">
        <v>48.21772468797291</v>
      </c>
      <c r="K480" s="28">
        <v>33.31472814198807</v>
      </c>
      <c r="L480" s="28">
        <v>29.712468645347723</v>
      </c>
      <c r="M480" s="28">
        <v>38.36480884701</v>
      </c>
      <c r="N480" s="28">
        <v>38.573508005811306</v>
      </c>
      <c r="O480" s="28">
        <v>47.8875939401737</v>
      </c>
      <c r="P480" s="28">
        <v>49.02989519989696</v>
      </c>
      <c r="Q480" s="28">
        <v>46.439394428025196</v>
      </c>
      <c r="R480" s="28">
        <v>42.08523111475497</v>
      </c>
      <c r="S480" s="28">
        <v>39.399880522329084</v>
      </c>
      <c r="T480" s="28">
        <v>50.47339336496262</v>
      </c>
      <c r="U480" s="28">
        <v>48.86427780758964</v>
      </c>
      <c r="V480" s="28">
        <v>43.546697613566046</v>
      </c>
      <c r="W480" s="28">
        <v>36.768366135059644</v>
      </c>
      <c r="X480" s="28">
        <v>32.68956489928075</v>
      </c>
      <c r="Y480" s="28">
        <v>49.59351015354647</v>
      </c>
      <c r="Z480" s="28">
        <v>26.32174557062541</v>
      </c>
      <c r="AA480" s="28">
        <v>20.24185675429917</v>
      </c>
      <c r="AB480" s="28">
        <v>64.64665442839127</v>
      </c>
      <c r="AC480" s="29">
        <v>1405.8349770783502</v>
      </c>
    </row>
    <row r="481" spans="1:29" ht="12.75" customHeight="1">
      <c r="A481" s="114"/>
      <c r="B481" s="113"/>
      <c r="C481" s="123" t="s">
        <v>28</v>
      </c>
      <c r="D481" s="123"/>
      <c r="E481" s="28">
        <v>440.59864416526614</v>
      </c>
      <c r="F481" s="28">
        <v>174.91418696541098</v>
      </c>
      <c r="G481" s="28">
        <v>418.2986306214583</v>
      </c>
      <c r="H481" s="28">
        <v>1077.608391715753</v>
      </c>
      <c r="I481" s="28">
        <v>1067.2293141030195</v>
      </c>
      <c r="J481" s="28">
        <v>118.74787986969687</v>
      </c>
      <c r="K481" s="28">
        <v>109.10243959362666</v>
      </c>
      <c r="L481" s="28">
        <v>109.6556743290179</v>
      </c>
      <c r="M481" s="28">
        <v>129.84301677398892</v>
      </c>
      <c r="N481" s="28">
        <v>123.14419370102752</v>
      </c>
      <c r="O481" s="28">
        <v>151.63229822541868</v>
      </c>
      <c r="P481" s="28">
        <v>146.28091360743417</v>
      </c>
      <c r="Q481" s="28">
        <v>123.7986466591819</v>
      </c>
      <c r="R481" s="28">
        <v>130.64288635065415</v>
      </c>
      <c r="S481" s="28">
        <v>118.37468151641028</v>
      </c>
      <c r="T481" s="28">
        <v>125.69749783235883</v>
      </c>
      <c r="U481" s="28">
        <v>117.74671187848811</v>
      </c>
      <c r="V481" s="28">
        <v>113.10112872832548</v>
      </c>
      <c r="W481" s="28">
        <v>109.355417303136</v>
      </c>
      <c r="X481" s="28">
        <v>102.7944139576177</v>
      </c>
      <c r="Y481" s="28">
        <v>108.44944342853489</v>
      </c>
      <c r="Z481" s="28">
        <v>78.01339398540118</v>
      </c>
      <c r="AA481" s="28">
        <v>51.47766148236422</v>
      </c>
      <c r="AB481" s="28">
        <v>105.84241512619393</v>
      </c>
      <c r="AC481" s="29">
        <v>5352.349881919785</v>
      </c>
    </row>
    <row r="482" spans="1:29" ht="12.75" customHeight="1">
      <c r="A482" s="114"/>
      <c r="B482" s="111" t="s">
        <v>135</v>
      </c>
      <c r="C482" s="123" t="s">
        <v>29</v>
      </c>
      <c r="D482" s="35" t="s">
        <v>58</v>
      </c>
      <c r="E482" s="36">
        <v>312.7531663730504</v>
      </c>
      <c r="F482" s="36">
        <v>149.78871929130133</v>
      </c>
      <c r="G482" s="36">
        <v>330.3268803819031</v>
      </c>
      <c r="H482" s="36">
        <v>782.1998332367718</v>
      </c>
      <c r="I482" s="36">
        <v>828.4954937015718</v>
      </c>
      <c r="J482" s="36">
        <v>71.42500614361501</v>
      </c>
      <c r="K482" s="36">
        <v>80.15144381664877</v>
      </c>
      <c r="L482" s="36">
        <v>85.07836059450352</v>
      </c>
      <c r="M482" s="36">
        <v>102.23900981542934</v>
      </c>
      <c r="N482" s="36">
        <v>94.86703550861131</v>
      </c>
      <c r="O482" s="36">
        <v>106.85003794939614</v>
      </c>
      <c r="P482" s="36">
        <v>93.82823533281748</v>
      </c>
      <c r="Q482" s="36">
        <v>69.5363760167438</v>
      </c>
      <c r="R482" s="36">
        <v>78.3258347634163</v>
      </c>
      <c r="S482" s="36">
        <v>74.03116063559568</v>
      </c>
      <c r="T482" s="36">
        <v>80.95405987590162</v>
      </c>
      <c r="U482" s="36">
        <v>74.37339661926978</v>
      </c>
      <c r="V482" s="36">
        <v>71.50082001034176</v>
      </c>
      <c r="W482" s="36">
        <v>73.08667679195489</v>
      </c>
      <c r="X482" s="36">
        <v>66.31446795929733</v>
      </c>
      <c r="Y482" s="36">
        <v>56.3044017222232</v>
      </c>
      <c r="Z482" s="36">
        <v>53.99510877887872</v>
      </c>
      <c r="AA482" s="36">
        <v>31.9976871172156</v>
      </c>
      <c r="AB482" s="36">
        <v>36.21631316486999</v>
      </c>
      <c r="AC482" s="37">
        <v>3804.6395256013298</v>
      </c>
    </row>
    <row r="483" spans="1:29" ht="12.75" customHeight="1">
      <c r="A483" s="114"/>
      <c r="B483" s="112"/>
      <c r="C483" s="123"/>
      <c r="D483" s="38" t="s">
        <v>79</v>
      </c>
      <c r="E483" s="39">
        <v>0.0909339879100671</v>
      </c>
      <c r="F483" s="39">
        <v>0.10901546728495369</v>
      </c>
      <c r="G483" s="39">
        <v>1.0986397585679522</v>
      </c>
      <c r="H483" s="39">
        <v>4.090944233118051</v>
      </c>
      <c r="I483" s="39">
        <v>5.9861131914118655</v>
      </c>
      <c r="J483" s="39">
        <v>1.5370023154343835</v>
      </c>
      <c r="K483" s="39">
        <v>1.1173952584994122</v>
      </c>
      <c r="L483" s="39">
        <v>1.146658436071589</v>
      </c>
      <c r="M483" s="39">
        <v>0.8125422056388116</v>
      </c>
      <c r="N483" s="39">
        <v>0.8970344948071297</v>
      </c>
      <c r="O483" s="39">
        <v>0.9404453039316099</v>
      </c>
      <c r="P483" s="39">
        <v>1.1602891504828456</v>
      </c>
      <c r="Q483" s="39">
        <v>1.17595899254524</v>
      </c>
      <c r="R483" s="39">
        <v>1.1200986391494387</v>
      </c>
      <c r="S483" s="39">
        <v>0.9328900784344769</v>
      </c>
      <c r="T483" s="39">
        <v>0.6140377221465476</v>
      </c>
      <c r="U483" s="39">
        <v>0.5024676038789985</v>
      </c>
      <c r="V483" s="39">
        <v>0.428188928324388</v>
      </c>
      <c r="W483" s="39">
        <v>0.8222559005104405</v>
      </c>
      <c r="X483" s="39">
        <v>1.4161703513595962</v>
      </c>
      <c r="Y483" s="39">
        <v>0.5825296192097792</v>
      </c>
      <c r="Z483" s="39">
        <v>2.085347689226</v>
      </c>
      <c r="AA483" s="39">
        <v>0.6889760196499034</v>
      </c>
      <c r="AB483" s="39">
        <v>2.3192405637390054</v>
      </c>
      <c r="AC483" s="40">
        <v>31.67517591133249</v>
      </c>
    </row>
    <row r="484" spans="1:29" ht="12.75" customHeight="1">
      <c r="A484" s="114"/>
      <c r="B484" s="112"/>
      <c r="C484" s="123"/>
      <c r="D484" s="22" t="s">
        <v>30</v>
      </c>
      <c r="E484" s="26">
        <v>0.152621158601</v>
      </c>
      <c r="F484" s="26">
        <v>0</v>
      </c>
      <c r="G484" s="26">
        <v>0.407639138624</v>
      </c>
      <c r="H484" s="26">
        <v>1.207255083652</v>
      </c>
      <c r="I484" s="26">
        <v>0.8031570296480001</v>
      </c>
      <c r="J484" s="26">
        <v>0.30239378128672345</v>
      </c>
      <c r="K484" s="26">
        <v>0.3403377131430198</v>
      </c>
      <c r="L484" s="26">
        <v>0.36051699475682014</v>
      </c>
      <c r="M484" s="26">
        <v>0.4331689632544553</v>
      </c>
      <c r="N484" s="26">
        <v>0.40223854750898136</v>
      </c>
      <c r="O484" s="26">
        <v>0.12181164938461847</v>
      </c>
      <c r="P484" s="26">
        <v>0.10638841647512036</v>
      </c>
      <c r="Q484" s="26">
        <v>0.07874073954853286</v>
      </c>
      <c r="R484" s="26">
        <v>0.08926292083005197</v>
      </c>
      <c r="S484" s="26">
        <v>0.08346981943267634</v>
      </c>
      <c r="T484" s="26">
        <v>0</v>
      </c>
      <c r="U484" s="26">
        <v>0</v>
      </c>
      <c r="V484" s="26">
        <v>0</v>
      </c>
      <c r="W484" s="26">
        <v>0</v>
      </c>
      <c r="X484" s="26">
        <v>0.031714165227</v>
      </c>
      <c r="Y484" s="26">
        <v>0</v>
      </c>
      <c r="Z484" s="26">
        <v>0</v>
      </c>
      <c r="AA484" s="26">
        <v>0</v>
      </c>
      <c r="AB484" s="26">
        <v>0.260436936538</v>
      </c>
      <c r="AC484" s="27">
        <v>5.1811530579110014</v>
      </c>
    </row>
    <row r="485" spans="1:29" ht="12.75" customHeight="1">
      <c r="A485" s="114"/>
      <c r="B485" s="112"/>
      <c r="C485" s="123"/>
      <c r="D485" s="18" t="s">
        <v>31</v>
      </c>
      <c r="E485" s="28">
        <v>312.9967215195615</v>
      </c>
      <c r="F485" s="28">
        <v>149.89773475858627</v>
      </c>
      <c r="G485" s="28">
        <v>331.833159279095</v>
      </c>
      <c r="H485" s="28">
        <v>787.498032553542</v>
      </c>
      <c r="I485" s="28">
        <v>835.2847639226317</v>
      </c>
      <c r="J485" s="28">
        <v>73.26440224033611</v>
      </c>
      <c r="K485" s="28">
        <v>81.6091767882912</v>
      </c>
      <c r="L485" s="28">
        <v>86.58553602533193</v>
      </c>
      <c r="M485" s="28">
        <v>103.4847209843226</v>
      </c>
      <c r="N485" s="28">
        <v>96.16630855092741</v>
      </c>
      <c r="O485" s="28">
        <v>107.91229490271236</v>
      </c>
      <c r="P485" s="28">
        <v>95.09491289977544</v>
      </c>
      <c r="Q485" s="28">
        <v>70.79107574883757</v>
      </c>
      <c r="R485" s="28">
        <v>79.5351963233958</v>
      </c>
      <c r="S485" s="28">
        <v>75.04752053346283</v>
      </c>
      <c r="T485" s="28">
        <v>81.56809759804817</v>
      </c>
      <c r="U485" s="28">
        <v>74.8758642231488</v>
      </c>
      <c r="V485" s="28">
        <v>71.92900893866616</v>
      </c>
      <c r="W485" s="28">
        <v>73.90893269246533</v>
      </c>
      <c r="X485" s="28">
        <v>67.76235247588393</v>
      </c>
      <c r="Y485" s="28">
        <v>56.88693134143298</v>
      </c>
      <c r="Z485" s="28">
        <v>56.08045646810472</v>
      </c>
      <c r="AA485" s="28">
        <v>32.686663136865505</v>
      </c>
      <c r="AB485" s="28">
        <v>38.79599066514699</v>
      </c>
      <c r="AC485" s="29">
        <v>3841.4958545705713</v>
      </c>
    </row>
    <row r="486" spans="1:29" ht="12.75" customHeight="1">
      <c r="A486" s="114"/>
      <c r="B486" s="112"/>
      <c r="C486" s="123" t="s">
        <v>80</v>
      </c>
      <c r="D486" s="35" t="s">
        <v>58</v>
      </c>
      <c r="E486" s="36">
        <v>3.53944355152542</v>
      </c>
      <c r="F486" s="36">
        <v>5.764445567064686</v>
      </c>
      <c r="G486" s="36">
        <v>24.013428714825285</v>
      </c>
      <c r="H486" s="36">
        <v>51.219378929766386</v>
      </c>
      <c r="I486" s="36">
        <v>43.57227209241887</v>
      </c>
      <c r="J486" s="36">
        <v>4.2397950529648805</v>
      </c>
      <c r="K486" s="36">
        <v>4.201592900162503</v>
      </c>
      <c r="L486" s="36">
        <v>5.25400203061608</v>
      </c>
      <c r="M486" s="36">
        <v>5.751021656908762</v>
      </c>
      <c r="N486" s="36">
        <v>5.826867435866621</v>
      </c>
      <c r="O486" s="36">
        <v>7.901746711574325</v>
      </c>
      <c r="P486" s="36">
        <v>7.346307177264604</v>
      </c>
      <c r="Q486" s="36">
        <v>5.397037364376478</v>
      </c>
      <c r="R486" s="36">
        <v>5.7124816262609865</v>
      </c>
      <c r="S486" s="36">
        <v>5.60809314826825</v>
      </c>
      <c r="T486" s="36">
        <v>5.519740640358004</v>
      </c>
      <c r="U486" s="36">
        <v>4.478332846076788</v>
      </c>
      <c r="V486" s="36">
        <v>4.200074611281996</v>
      </c>
      <c r="W486" s="36">
        <v>6.918163013317036</v>
      </c>
      <c r="X486" s="36">
        <v>6.127029062880332</v>
      </c>
      <c r="Y486" s="36">
        <v>6.286463677857048</v>
      </c>
      <c r="Z486" s="36">
        <v>5.3426150656444715</v>
      </c>
      <c r="AA486" s="36">
        <v>2.713645508210503</v>
      </c>
      <c r="AB486" s="36">
        <v>5.458791714635001</v>
      </c>
      <c r="AC486" s="37">
        <v>232.3927701001253</v>
      </c>
    </row>
    <row r="487" spans="1:29" ht="12.75" customHeight="1">
      <c r="A487" s="114"/>
      <c r="B487" s="112"/>
      <c r="C487" s="123"/>
      <c r="D487" s="38" t="s">
        <v>79</v>
      </c>
      <c r="E487" s="39">
        <v>1.0287023441442797</v>
      </c>
      <c r="F487" s="39">
        <v>2.719740652789717</v>
      </c>
      <c r="G487" s="39">
        <v>17.049492188218426</v>
      </c>
      <c r="H487" s="39">
        <v>124.39642845092617</v>
      </c>
      <c r="I487" s="39">
        <v>178.92004229297925</v>
      </c>
      <c r="J487" s="39">
        <v>29.150077388631914</v>
      </c>
      <c r="K487" s="39">
        <v>13.688197248002435</v>
      </c>
      <c r="L487" s="39">
        <v>16.833689181014186</v>
      </c>
      <c r="M487" s="39">
        <v>17.87821017116988</v>
      </c>
      <c r="N487" s="39">
        <v>23.800222903332504</v>
      </c>
      <c r="O487" s="39">
        <v>30.386857278299807</v>
      </c>
      <c r="P487" s="39">
        <v>32.89526427672531</v>
      </c>
      <c r="Q487" s="39">
        <v>28.764375540329564</v>
      </c>
      <c r="R487" s="39">
        <v>27.123573735486023</v>
      </c>
      <c r="S487" s="39">
        <v>25.376265624648177</v>
      </c>
      <c r="T487" s="39">
        <v>26.400339810365466</v>
      </c>
      <c r="U487" s="39">
        <v>24.312256438926934</v>
      </c>
      <c r="V487" s="39">
        <v>23.52005126848267</v>
      </c>
      <c r="W487" s="39">
        <v>25.122743394021857</v>
      </c>
      <c r="X487" s="39">
        <v>31.73351351464261</v>
      </c>
      <c r="Y487" s="39">
        <v>22.5119981687043</v>
      </c>
      <c r="Z487" s="39">
        <v>28.58625877887011</v>
      </c>
      <c r="AA487" s="39">
        <v>8.117521426881334</v>
      </c>
      <c r="AB487" s="39">
        <v>48.70742791835754</v>
      </c>
      <c r="AC487" s="40">
        <v>809.0232499959504</v>
      </c>
    </row>
    <row r="488" spans="1:29" ht="12.75" customHeight="1">
      <c r="A488" s="114"/>
      <c r="B488" s="112"/>
      <c r="C488" s="123"/>
      <c r="D488" s="22" t="s">
        <v>30</v>
      </c>
      <c r="E488" s="26">
        <v>0</v>
      </c>
      <c r="F488" s="26">
        <v>0.53107152552</v>
      </c>
      <c r="G488" s="26">
        <v>0.9197829978580001</v>
      </c>
      <c r="H488" s="26">
        <v>2.368453092079</v>
      </c>
      <c r="I488" s="26">
        <v>3.659665791229</v>
      </c>
      <c r="J488" s="26">
        <v>0.5738954981136197</v>
      </c>
      <c r="K488" s="26">
        <v>0.33625654038303476</v>
      </c>
      <c r="L488" s="26">
        <v>0.43067591052188153</v>
      </c>
      <c r="M488" s="26">
        <v>0.452559074187048</v>
      </c>
      <c r="N488" s="26">
        <v>0.5879342719604157</v>
      </c>
      <c r="O488" s="26">
        <v>0.15507625451217893</v>
      </c>
      <c r="P488" s="26">
        <v>0.1646585021780001</v>
      </c>
      <c r="Q488" s="26">
        <v>0.14077814743038544</v>
      </c>
      <c r="R488" s="26">
        <v>0.12890300021852183</v>
      </c>
      <c r="S488" s="26">
        <v>0.12703652796391374</v>
      </c>
      <c r="T488" s="26">
        <v>0.2841805546856369</v>
      </c>
      <c r="U488" s="26">
        <v>0.27886181224247425</v>
      </c>
      <c r="V488" s="26">
        <v>0.24569212446188884</v>
      </c>
      <c r="W488" s="26">
        <v>0</v>
      </c>
      <c r="X488" s="26">
        <v>0</v>
      </c>
      <c r="Y488" s="26">
        <v>0</v>
      </c>
      <c r="Z488" s="26">
        <v>0</v>
      </c>
      <c r="AA488" s="26">
        <v>0.30448684308</v>
      </c>
      <c r="AB488" s="26">
        <v>0.388425401839</v>
      </c>
      <c r="AC488" s="27">
        <v>12.078393870464001</v>
      </c>
    </row>
    <row r="489" spans="1:29" ht="12.75" customHeight="1">
      <c r="A489" s="114"/>
      <c r="B489" s="112"/>
      <c r="C489" s="123"/>
      <c r="D489" s="18" t="s">
        <v>31</v>
      </c>
      <c r="E489" s="28">
        <v>4.5681458956697</v>
      </c>
      <c r="F489" s="28">
        <v>9.015257745374404</v>
      </c>
      <c r="G489" s="28">
        <v>41.982703900901704</v>
      </c>
      <c r="H489" s="28">
        <v>177.98426047277155</v>
      </c>
      <c r="I489" s="28">
        <v>226.15198017662712</v>
      </c>
      <c r="J489" s="28">
        <v>33.963767939710415</v>
      </c>
      <c r="K489" s="28">
        <v>18.22604668854797</v>
      </c>
      <c r="L489" s="28">
        <v>22.518367122152146</v>
      </c>
      <c r="M489" s="28">
        <v>24.08179090226569</v>
      </c>
      <c r="N489" s="28">
        <v>30.215024611159542</v>
      </c>
      <c r="O489" s="28">
        <v>38.443680244386314</v>
      </c>
      <c r="P489" s="28">
        <v>40.40622995616791</v>
      </c>
      <c r="Q489" s="28">
        <v>34.30219105213642</v>
      </c>
      <c r="R489" s="28">
        <v>32.96495836196553</v>
      </c>
      <c r="S489" s="28">
        <v>31.111395300880343</v>
      </c>
      <c r="T489" s="28">
        <v>32.20426100540911</v>
      </c>
      <c r="U489" s="28">
        <v>29.069451097246194</v>
      </c>
      <c r="V489" s="28">
        <v>27.965818004226556</v>
      </c>
      <c r="W489" s="28">
        <v>32.040906407338895</v>
      </c>
      <c r="X489" s="28">
        <v>37.86054257752294</v>
      </c>
      <c r="Y489" s="28">
        <v>28.798461846561345</v>
      </c>
      <c r="Z489" s="28">
        <v>33.928873844514584</v>
      </c>
      <c r="AA489" s="28">
        <v>11.135653778171838</v>
      </c>
      <c r="AB489" s="28">
        <v>54.554645034831545</v>
      </c>
      <c r="AC489" s="29">
        <v>1053.4944139665402</v>
      </c>
    </row>
    <row r="490" spans="1:29" ht="12.75" customHeight="1">
      <c r="A490" s="114"/>
      <c r="B490" s="113"/>
      <c r="C490" s="123" t="s">
        <v>28</v>
      </c>
      <c r="D490" s="123"/>
      <c r="E490" s="28">
        <v>317.56486741523116</v>
      </c>
      <c r="F490" s="28">
        <v>158.91299250396068</v>
      </c>
      <c r="G490" s="28">
        <v>373.8158631799967</v>
      </c>
      <c r="H490" s="28">
        <v>965.4822930263135</v>
      </c>
      <c r="I490" s="28">
        <v>1061.436744099259</v>
      </c>
      <c r="J490" s="28">
        <v>107.22817018004653</v>
      </c>
      <c r="K490" s="28">
        <v>99.83522347683918</v>
      </c>
      <c r="L490" s="28">
        <v>109.10390314748409</v>
      </c>
      <c r="M490" s="28">
        <v>127.5665118865883</v>
      </c>
      <c r="N490" s="28">
        <v>126.38133316208697</v>
      </c>
      <c r="O490" s="28">
        <v>146.35597514709866</v>
      </c>
      <c r="P490" s="28">
        <v>135.50114285594336</v>
      </c>
      <c r="Q490" s="28">
        <v>105.093266800974</v>
      </c>
      <c r="R490" s="28">
        <v>112.50015468536131</v>
      </c>
      <c r="S490" s="28">
        <v>106.15891583434315</v>
      </c>
      <c r="T490" s="28">
        <v>113.77235860345726</v>
      </c>
      <c r="U490" s="28">
        <v>103.94531532039498</v>
      </c>
      <c r="V490" s="28">
        <v>99.8948269428927</v>
      </c>
      <c r="W490" s="28">
        <v>105.94983909980422</v>
      </c>
      <c r="X490" s="28">
        <v>105.62289505340688</v>
      </c>
      <c r="Y490" s="28">
        <v>85.68539318799432</v>
      </c>
      <c r="Z490" s="28">
        <v>90.00933031261931</v>
      </c>
      <c r="AA490" s="28">
        <v>43.82231691503734</v>
      </c>
      <c r="AB490" s="28">
        <v>93.35063569997853</v>
      </c>
      <c r="AC490" s="29">
        <v>4894.9902685371135</v>
      </c>
    </row>
    <row r="491" spans="1:29" ht="12.75" customHeight="1">
      <c r="A491" s="114"/>
      <c r="B491" s="111" t="s">
        <v>136</v>
      </c>
      <c r="C491" s="123" t="s">
        <v>29</v>
      </c>
      <c r="D491" s="35" t="s">
        <v>58</v>
      </c>
      <c r="E491" s="36">
        <v>519.4733890027833</v>
      </c>
      <c r="F491" s="36">
        <v>253.26516123305075</v>
      </c>
      <c r="G491" s="36">
        <v>487.06829265057763</v>
      </c>
      <c r="H491" s="36">
        <v>1083.6699563368688</v>
      </c>
      <c r="I491" s="36">
        <v>1227.3340518040686</v>
      </c>
      <c r="J491" s="36">
        <v>108.37679071698655</v>
      </c>
      <c r="K491" s="36">
        <v>118.79612417751902</v>
      </c>
      <c r="L491" s="36">
        <v>132.25854537241105</v>
      </c>
      <c r="M491" s="36">
        <v>144.1245852327165</v>
      </c>
      <c r="N491" s="36">
        <v>126.22818781838822</v>
      </c>
      <c r="O491" s="36">
        <v>172.09364500379917</v>
      </c>
      <c r="P491" s="36">
        <v>147.80509613426494</v>
      </c>
      <c r="Q491" s="36">
        <v>121.08645951653723</v>
      </c>
      <c r="R491" s="36">
        <v>129.747906905037</v>
      </c>
      <c r="S491" s="36">
        <v>120.02891392005358</v>
      </c>
      <c r="T491" s="36">
        <v>128.8781281190189</v>
      </c>
      <c r="U491" s="36">
        <v>112.44948874697904</v>
      </c>
      <c r="V491" s="36">
        <v>113.53820713991753</v>
      </c>
      <c r="W491" s="36">
        <v>108.97868966040774</v>
      </c>
      <c r="X491" s="36">
        <v>97.9551021427566</v>
      </c>
      <c r="Y491" s="36">
        <v>86.28402461360132</v>
      </c>
      <c r="Z491" s="36">
        <v>72.41111854054145</v>
      </c>
      <c r="AA491" s="36">
        <v>52.93730621151262</v>
      </c>
      <c r="AB491" s="36">
        <v>75.96965909627697</v>
      </c>
      <c r="AC491" s="37">
        <v>5740.758830096072</v>
      </c>
    </row>
    <row r="492" spans="1:29" ht="12.75" customHeight="1">
      <c r="A492" s="114"/>
      <c r="B492" s="112"/>
      <c r="C492" s="123"/>
      <c r="D492" s="38" t="s">
        <v>79</v>
      </c>
      <c r="E492" s="39">
        <v>1.0855134322533277</v>
      </c>
      <c r="F492" s="39">
        <v>1.4904842171142483</v>
      </c>
      <c r="G492" s="39">
        <v>4.343480625802454</v>
      </c>
      <c r="H492" s="39">
        <v>9.832322877468311</v>
      </c>
      <c r="I492" s="39">
        <v>19.390448545005412</v>
      </c>
      <c r="J492" s="39">
        <v>2.5189785458897584</v>
      </c>
      <c r="K492" s="39">
        <v>2.5395626070762987</v>
      </c>
      <c r="L492" s="39">
        <v>1.848542333416607</v>
      </c>
      <c r="M492" s="39">
        <v>1.7161652403565888</v>
      </c>
      <c r="N492" s="39">
        <v>2.3133916722489656</v>
      </c>
      <c r="O492" s="39">
        <v>4.006544648591171</v>
      </c>
      <c r="P492" s="39">
        <v>3.6565393661156014</v>
      </c>
      <c r="Q492" s="39">
        <v>3.928710064975916</v>
      </c>
      <c r="R492" s="39">
        <v>4.277603291756183</v>
      </c>
      <c r="S492" s="39">
        <v>3.0322466981745895</v>
      </c>
      <c r="T492" s="39">
        <v>3.4854747675675317</v>
      </c>
      <c r="U492" s="39">
        <v>3.189720495940103</v>
      </c>
      <c r="V492" s="39">
        <v>3.1707249588330364</v>
      </c>
      <c r="W492" s="39">
        <v>3.319440680523558</v>
      </c>
      <c r="X492" s="39">
        <v>2.4584399798019767</v>
      </c>
      <c r="Y492" s="39">
        <v>2.661392467881475</v>
      </c>
      <c r="Z492" s="39">
        <v>3.602896782787433</v>
      </c>
      <c r="AA492" s="39">
        <v>1.5430056188137358</v>
      </c>
      <c r="AB492" s="39">
        <v>17.127112221690712</v>
      </c>
      <c r="AC492" s="40">
        <v>106.53874214008499</v>
      </c>
    </row>
    <row r="493" spans="1:29" ht="12.75" customHeight="1">
      <c r="A493" s="114"/>
      <c r="B493" s="112"/>
      <c r="C493" s="123"/>
      <c r="D493" s="22" t="s">
        <v>30</v>
      </c>
      <c r="E493" s="26">
        <v>2.08724783142</v>
      </c>
      <c r="F493" s="26">
        <v>0.147506003921</v>
      </c>
      <c r="G493" s="26">
        <v>1.028820659316</v>
      </c>
      <c r="H493" s="26">
        <v>2.029716149076</v>
      </c>
      <c r="I493" s="26">
        <v>1.0939430700039998</v>
      </c>
      <c r="J493" s="26">
        <v>0.17581333598622592</v>
      </c>
      <c r="K493" s="26">
        <v>0.1946866887399762</v>
      </c>
      <c r="L493" s="26">
        <v>0.21551927263900825</v>
      </c>
      <c r="M493" s="26">
        <v>0.2331129704955129</v>
      </c>
      <c r="N493" s="26">
        <v>0.20442899125427677</v>
      </c>
      <c r="O493" s="26">
        <v>0.042291251250134235</v>
      </c>
      <c r="P493" s="26">
        <v>0.03562377708534783</v>
      </c>
      <c r="Q493" s="26">
        <v>0.029684345913967916</v>
      </c>
      <c r="R493" s="26">
        <v>0.0320233066517795</v>
      </c>
      <c r="S493" s="26">
        <v>0.028877184667770506</v>
      </c>
      <c r="T493" s="26">
        <v>0.05170638223003562</v>
      </c>
      <c r="U493" s="26">
        <v>0.044825521357291495</v>
      </c>
      <c r="V493" s="26">
        <v>0.044928249312672884</v>
      </c>
      <c r="W493" s="26">
        <v>0.45818184247400007</v>
      </c>
      <c r="X493" s="26">
        <v>0.28683700137799995</v>
      </c>
      <c r="Y493" s="26">
        <v>0</v>
      </c>
      <c r="Z493" s="26">
        <v>0.07348442208</v>
      </c>
      <c r="AA493" s="26">
        <v>0.064355338944</v>
      </c>
      <c r="AB493" s="26">
        <v>0.24612851540199998</v>
      </c>
      <c r="AC493" s="27">
        <v>8.849742111599005</v>
      </c>
    </row>
    <row r="494" spans="1:29" ht="12.75" customHeight="1">
      <c r="A494" s="114"/>
      <c r="B494" s="112"/>
      <c r="C494" s="123"/>
      <c r="D494" s="18" t="s">
        <v>31</v>
      </c>
      <c r="E494" s="28">
        <v>522.6461502664566</v>
      </c>
      <c r="F494" s="28">
        <v>254.903151454086</v>
      </c>
      <c r="G494" s="28">
        <v>492.44059393569603</v>
      </c>
      <c r="H494" s="28">
        <v>1095.5319953634132</v>
      </c>
      <c r="I494" s="28">
        <v>1247.818443419078</v>
      </c>
      <c r="J494" s="28">
        <v>111.07158259886252</v>
      </c>
      <c r="K494" s="28">
        <v>121.53037347333529</v>
      </c>
      <c r="L494" s="28">
        <v>134.32260697846667</v>
      </c>
      <c r="M494" s="28">
        <v>146.07386344356857</v>
      </c>
      <c r="N494" s="28">
        <v>128.74600848189147</v>
      </c>
      <c r="O494" s="28">
        <v>176.14248090364046</v>
      </c>
      <c r="P494" s="28">
        <v>151.49725927746593</v>
      </c>
      <c r="Q494" s="28">
        <v>125.04485392742711</v>
      </c>
      <c r="R494" s="28">
        <v>134.05753350344497</v>
      </c>
      <c r="S494" s="28">
        <v>123.09003780289592</v>
      </c>
      <c r="T494" s="28">
        <v>132.4153092688165</v>
      </c>
      <c r="U494" s="28">
        <v>115.68403476427642</v>
      </c>
      <c r="V494" s="28">
        <v>116.75386034806324</v>
      </c>
      <c r="W494" s="28">
        <v>112.75631218340531</v>
      </c>
      <c r="X494" s="28">
        <v>100.70037912393657</v>
      </c>
      <c r="Y494" s="28">
        <v>88.94541708148279</v>
      </c>
      <c r="Z494" s="28">
        <v>76.08749974540889</v>
      </c>
      <c r="AA494" s="28">
        <v>54.54466716927036</v>
      </c>
      <c r="AB494" s="28">
        <v>93.34289983336967</v>
      </c>
      <c r="AC494" s="29">
        <v>5856.147314347759</v>
      </c>
    </row>
    <row r="495" spans="1:29" ht="12.75" customHeight="1">
      <c r="A495" s="114"/>
      <c r="B495" s="112"/>
      <c r="C495" s="123" t="s">
        <v>80</v>
      </c>
      <c r="D495" s="35" t="s">
        <v>58</v>
      </c>
      <c r="E495" s="36">
        <v>6.300665236643708</v>
      </c>
      <c r="F495" s="36">
        <v>8.630523500793165</v>
      </c>
      <c r="G495" s="36">
        <v>26.93373501198173</v>
      </c>
      <c r="H495" s="36">
        <v>121.74097655985219</v>
      </c>
      <c r="I495" s="36">
        <v>138.89561844650225</v>
      </c>
      <c r="J495" s="36">
        <v>10.650595017001633</v>
      </c>
      <c r="K495" s="36">
        <v>10.39354224294002</v>
      </c>
      <c r="L495" s="36">
        <v>10.800939387304402</v>
      </c>
      <c r="M495" s="36">
        <v>13.787294324163787</v>
      </c>
      <c r="N495" s="36">
        <v>12.82941281444826</v>
      </c>
      <c r="O495" s="36">
        <v>17.529058592695346</v>
      </c>
      <c r="P495" s="36">
        <v>15.969335970838653</v>
      </c>
      <c r="Q495" s="36">
        <v>11.996991591233906</v>
      </c>
      <c r="R495" s="36">
        <v>13.345330943574698</v>
      </c>
      <c r="S495" s="36">
        <v>12.153470875993369</v>
      </c>
      <c r="T495" s="36">
        <v>10.658314073358756</v>
      </c>
      <c r="U495" s="36">
        <v>9.70982605226071</v>
      </c>
      <c r="V495" s="36">
        <v>9.33322643669141</v>
      </c>
      <c r="W495" s="36">
        <v>10.46736254955979</v>
      </c>
      <c r="X495" s="36">
        <v>10.100584070495872</v>
      </c>
      <c r="Y495" s="36">
        <v>11.493219668888358</v>
      </c>
      <c r="Z495" s="36">
        <v>15.804262439272346</v>
      </c>
      <c r="AA495" s="36">
        <v>5.404542537706621</v>
      </c>
      <c r="AB495" s="36">
        <v>7.883976574849998</v>
      </c>
      <c r="AC495" s="37">
        <v>522.812804919051</v>
      </c>
    </row>
    <row r="496" spans="1:29" ht="12.75" customHeight="1">
      <c r="A496" s="114"/>
      <c r="B496" s="112"/>
      <c r="C496" s="123"/>
      <c r="D496" s="38" t="s">
        <v>79</v>
      </c>
      <c r="E496" s="39">
        <v>0.6423789551793913</v>
      </c>
      <c r="F496" s="39">
        <v>2.126084215837057</v>
      </c>
      <c r="G496" s="39">
        <v>31.679785524993203</v>
      </c>
      <c r="H496" s="39">
        <v>198.92708183758265</v>
      </c>
      <c r="I496" s="39">
        <v>290.432962430644</v>
      </c>
      <c r="J496" s="39">
        <v>31.51136521829266</v>
      </c>
      <c r="K496" s="39">
        <v>25.9393425333491</v>
      </c>
      <c r="L496" s="39">
        <v>21.42970372150548</v>
      </c>
      <c r="M496" s="39">
        <v>21.389488263171504</v>
      </c>
      <c r="N496" s="39">
        <v>29.21801008507495</v>
      </c>
      <c r="O496" s="39">
        <v>38.412871486613156</v>
      </c>
      <c r="P496" s="39">
        <v>46.76775854543858</v>
      </c>
      <c r="Q496" s="39">
        <v>43.066302078429445</v>
      </c>
      <c r="R496" s="39">
        <v>38.51816074096017</v>
      </c>
      <c r="S496" s="39">
        <v>35.27036759063054</v>
      </c>
      <c r="T496" s="39">
        <v>32.8057349139992</v>
      </c>
      <c r="U496" s="39">
        <v>35.62758952217267</v>
      </c>
      <c r="V496" s="39">
        <v>33.9114765475968</v>
      </c>
      <c r="W496" s="39">
        <v>53.7334660618175</v>
      </c>
      <c r="X496" s="39">
        <v>45.90677379224461</v>
      </c>
      <c r="Y496" s="39">
        <v>39.352959544522825</v>
      </c>
      <c r="Z496" s="39">
        <v>45.17472915997107</v>
      </c>
      <c r="AA496" s="39">
        <v>35.10740341258498</v>
      </c>
      <c r="AB496" s="39">
        <v>76.77927417695756</v>
      </c>
      <c r="AC496" s="40">
        <v>1253.7310703595695</v>
      </c>
    </row>
    <row r="497" spans="1:29" ht="12.75" customHeight="1">
      <c r="A497" s="114"/>
      <c r="B497" s="112"/>
      <c r="C497" s="123"/>
      <c r="D497" s="22" t="s">
        <v>30</v>
      </c>
      <c r="E497" s="26">
        <v>0.133964529261</v>
      </c>
      <c r="F497" s="26">
        <v>0.581934977961</v>
      </c>
      <c r="G497" s="26">
        <v>0.8720344611930001</v>
      </c>
      <c r="H497" s="26">
        <v>5.746012461887999</v>
      </c>
      <c r="I497" s="26">
        <v>8.759494311331999</v>
      </c>
      <c r="J497" s="26">
        <v>0.5159520272409335</v>
      </c>
      <c r="K497" s="26">
        <v>0.4601929282127596</v>
      </c>
      <c r="L497" s="26">
        <v>0.41594797022077873</v>
      </c>
      <c r="M497" s="26">
        <v>0.48524265498845387</v>
      </c>
      <c r="N497" s="26">
        <v>0.5159320426170747</v>
      </c>
      <c r="O497" s="26">
        <v>0.5116059774321324</v>
      </c>
      <c r="P497" s="26">
        <v>0.5756121536252468</v>
      </c>
      <c r="Q497" s="26">
        <v>0.503490405230088</v>
      </c>
      <c r="R497" s="26">
        <v>0.49207871803453773</v>
      </c>
      <c r="S497" s="26">
        <v>0.4155771218529952</v>
      </c>
      <c r="T497" s="26">
        <v>0.40482006416298416</v>
      </c>
      <c r="U497" s="26">
        <v>0.3993127612141746</v>
      </c>
      <c r="V497" s="26">
        <v>0.3914007455648413</v>
      </c>
      <c r="W497" s="26">
        <v>0.377501581017</v>
      </c>
      <c r="X497" s="26">
        <v>0.5027604562519999</v>
      </c>
      <c r="Y497" s="26">
        <v>0</v>
      </c>
      <c r="Z497" s="26">
        <v>0.40664145224</v>
      </c>
      <c r="AA497" s="26">
        <v>0</v>
      </c>
      <c r="AB497" s="26">
        <v>1.16813644514</v>
      </c>
      <c r="AC497" s="27">
        <v>24.635646246681002</v>
      </c>
    </row>
    <row r="498" spans="1:29" ht="12.75" customHeight="1">
      <c r="A498" s="114"/>
      <c r="B498" s="112"/>
      <c r="C498" s="123"/>
      <c r="D498" s="18" t="s">
        <v>31</v>
      </c>
      <c r="E498" s="28">
        <v>7.077008721084099</v>
      </c>
      <c r="F498" s="28">
        <v>11.338542694591222</v>
      </c>
      <c r="G498" s="28">
        <v>59.48555499816793</v>
      </c>
      <c r="H498" s="28">
        <v>326.41407085932286</v>
      </c>
      <c r="I498" s="28">
        <v>438.0880751884783</v>
      </c>
      <c r="J498" s="28">
        <v>42.67791226253522</v>
      </c>
      <c r="K498" s="28">
        <v>36.79307770450188</v>
      </c>
      <c r="L498" s="28">
        <v>32.64659107903066</v>
      </c>
      <c r="M498" s="28">
        <v>35.66202524232375</v>
      </c>
      <c r="N498" s="28">
        <v>42.56335494214029</v>
      </c>
      <c r="O498" s="28">
        <v>56.45353605674063</v>
      </c>
      <c r="P498" s="28">
        <v>63.312706669902475</v>
      </c>
      <c r="Q498" s="28">
        <v>55.566784074893434</v>
      </c>
      <c r="R498" s="28">
        <v>52.355570402569406</v>
      </c>
      <c r="S498" s="28">
        <v>47.83941558847691</v>
      </c>
      <c r="T498" s="28">
        <v>43.868869051520946</v>
      </c>
      <c r="U498" s="28">
        <v>45.73672833564755</v>
      </c>
      <c r="V498" s="28">
        <v>43.63610372985305</v>
      </c>
      <c r="W498" s="28">
        <v>64.5783301923943</v>
      </c>
      <c r="X498" s="28">
        <v>56.51011831899249</v>
      </c>
      <c r="Y498" s="28">
        <v>50.84617921341118</v>
      </c>
      <c r="Z498" s="28">
        <v>61.38563305148342</v>
      </c>
      <c r="AA498" s="28">
        <v>40.5119459502916</v>
      </c>
      <c r="AB498" s="28">
        <v>85.83138719694756</v>
      </c>
      <c r="AC498" s="29">
        <v>1801.179521525301</v>
      </c>
    </row>
    <row r="499" spans="1:29" ht="12.75" customHeight="1">
      <c r="A499" s="115"/>
      <c r="B499" s="113"/>
      <c r="C499" s="123" t="s">
        <v>28</v>
      </c>
      <c r="D499" s="123"/>
      <c r="E499" s="28">
        <v>529.7231589875406</v>
      </c>
      <c r="F499" s="28">
        <v>266.2416941486772</v>
      </c>
      <c r="G499" s="28">
        <v>551.926148933864</v>
      </c>
      <c r="H499" s="28">
        <v>1421.9460662227361</v>
      </c>
      <c r="I499" s="28">
        <v>1685.906518607556</v>
      </c>
      <c r="J499" s="28">
        <v>153.74949486139775</v>
      </c>
      <c r="K499" s="28">
        <v>158.32345117783717</v>
      </c>
      <c r="L499" s="28">
        <v>166.96919805749732</v>
      </c>
      <c r="M499" s="28">
        <v>181.73588868589235</v>
      </c>
      <c r="N499" s="28">
        <v>171.30936342403177</v>
      </c>
      <c r="O499" s="28">
        <v>232.59601696038106</v>
      </c>
      <c r="P499" s="28">
        <v>214.80996594736837</v>
      </c>
      <c r="Q499" s="28">
        <v>180.61163800232055</v>
      </c>
      <c r="R499" s="28">
        <v>186.41310390601438</v>
      </c>
      <c r="S499" s="28">
        <v>170.92945339137282</v>
      </c>
      <c r="T499" s="28">
        <v>176.28417832033745</v>
      </c>
      <c r="U499" s="28">
        <v>161.42076309992396</v>
      </c>
      <c r="V499" s="28">
        <v>160.3899640779163</v>
      </c>
      <c r="W499" s="28">
        <v>177.3346423757996</v>
      </c>
      <c r="X499" s="28">
        <v>157.21049744292907</v>
      </c>
      <c r="Y499" s="28">
        <v>139.79159629489396</v>
      </c>
      <c r="Z499" s="28">
        <v>137.4731327968923</v>
      </c>
      <c r="AA499" s="28">
        <v>95.05661311956196</v>
      </c>
      <c r="AB499" s="28">
        <v>179.17428703031723</v>
      </c>
      <c r="AC499" s="29">
        <v>7657.32683587306</v>
      </c>
    </row>
    <row r="500" spans="1:29" ht="12.75" customHeight="1">
      <c r="A500" s="122" t="s">
        <v>137</v>
      </c>
      <c r="B500" s="123"/>
      <c r="C500" s="123" t="s">
        <v>29</v>
      </c>
      <c r="D500" s="35" t="s">
        <v>58</v>
      </c>
      <c r="E500" s="36">
        <v>33.35054066451515</v>
      </c>
      <c r="F500" s="36">
        <v>32.79001402890099</v>
      </c>
      <c r="G500" s="36">
        <v>40.43192356807485</v>
      </c>
      <c r="H500" s="36">
        <v>32.740730812349874</v>
      </c>
      <c r="I500" s="36">
        <v>29.94321201360466</v>
      </c>
      <c r="J500" s="36">
        <v>2.6112675844614635</v>
      </c>
      <c r="K500" s="36">
        <v>2.3983179673901964</v>
      </c>
      <c r="L500" s="36">
        <v>2.138665069196528</v>
      </c>
      <c r="M500" s="36">
        <v>3.286268536805102</v>
      </c>
      <c r="N500" s="36">
        <v>3.070272175498587</v>
      </c>
      <c r="O500" s="36">
        <v>3.225961256071038</v>
      </c>
      <c r="P500" s="36">
        <v>3.0467766160161167</v>
      </c>
      <c r="Q500" s="36">
        <v>2.675049781418736</v>
      </c>
      <c r="R500" s="36">
        <v>3.3674664421364398</v>
      </c>
      <c r="S500" s="36">
        <v>2.9939598417912356</v>
      </c>
      <c r="T500" s="36">
        <v>3.332416908314618</v>
      </c>
      <c r="U500" s="36">
        <v>3.0443602007127915</v>
      </c>
      <c r="V500" s="36">
        <v>3.402302072002644</v>
      </c>
      <c r="W500" s="36">
        <v>3.482170326904046</v>
      </c>
      <c r="X500" s="36">
        <v>2.700231520978897</v>
      </c>
      <c r="Y500" s="36">
        <v>2.3055808966152456</v>
      </c>
      <c r="Z500" s="36">
        <v>2.4648519984948503</v>
      </c>
      <c r="AA500" s="36">
        <v>1.491175863780887</v>
      </c>
      <c r="AB500" s="36">
        <v>7.276644914806</v>
      </c>
      <c r="AC500" s="37">
        <v>227.57016106084086</v>
      </c>
    </row>
    <row r="501" spans="1:29" ht="12.75" customHeight="1">
      <c r="A501" s="122"/>
      <c r="B501" s="123"/>
      <c r="C501" s="123"/>
      <c r="D501" s="38" t="s">
        <v>79</v>
      </c>
      <c r="E501" s="39">
        <v>0.06416392030801253</v>
      </c>
      <c r="F501" s="39">
        <v>0.058687362333515</v>
      </c>
      <c r="G501" s="39">
        <v>0.48878297220512185</v>
      </c>
      <c r="H501" s="39">
        <v>0.13421381793683992</v>
      </c>
      <c r="I501" s="39">
        <v>0.38129578806846587</v>
      </c>
      <c r="J501" s="39">
        <v>0.07833828870675791</v>
      </c>
      <c r="K501" s="39">
        <v>0.011949879716371507</v>
      </c>
      <c r="L501" s="39">
        <v>0.07864091439586618</v>
      </c>
      <c r="M501" s="39">
        <v>0.00986454364587268</v>
      </c>
      <c r="N501" s="39">
        <v>0.036800897890252135</v>
      </c>
      <c r="O501" s="39">
        <v>0.017113116690329867</v>
      </c>
      <c r="P501" s="39">
        <v>0.017979503013861246</v>
      </c>
      <c r="Q501" s="39">
        <v>0.04207871539171719</v>
      </c>
      <c r="R501" s="39">
        <v>0.04328416881653122</v>
      </c>
      <c r="S501" s="39">
        <v>0.008564248759750315</v>
      </c>
      <c r="T501" s="39">
        <v>0.012719594800565172</v>
      </c>
      <c r="U501" s="39">
        <v>0.012423141795147249</v>
      </c>
      <c r="V501" s="39">
        <v>0.06721473731333284</v>
      </c>
      <c r="W501" s="39">
        <v>0.012691879078323044</v>
      </c>
      <c r="X501" s="39">
        <v>0.010908057556662288</v>
      </c>
      <c r="Y501" s="39">
        <v>0.01175399175953516</v>
      </c>
      <c r="Z501" s="39">
        <v>0.010042324612706606</v>
      </c>
      <c r="AA501" s="39">
        <v>0.006172001520840393</v>
      </c>
      <c r="AB501" s="39">
        <v>0.34128416713454546</v>
      </c>
      <c r="AC501" s="40">
        <v>1.956968033450923</v>
      </c>
    </row>
    <row r="502" spans="1:29" ht="12.75" customHeight="1">
      <c r="A502" s="122"/>
      <c r="B502" s="123"/>
      <c r="C502" s="123"/>
      <c r="D502" s="22" t="s">
        <v>30</v>
      </c>
      <c r="E502" s="26">
        <v>0.06840560269200001</v>
      </c>
      <c r="F502" s="26">
        <v>0.407296445155</v>
      </c>
      <c r="G502" s="26">
        <v>0</v>
      </c>
      <c r="H502" s="26">
        <v>0.214921191</v>
      </c>
      <c r="I502" s="26">
        <v>0</v>
      </c>
      <c r="J502" s="26">
        <v>0.007025267222803502</v>
      </c>
      <c r="K502" s="26">
        <v>0.005644646118018491</v>
      </c>
      <c r="L502" s="26">
        <v>0.004434663576746235</v>
      </c>
      <c r="M502" s="26">
        <v>0.008450971811698417</v>
      </c>
      <c r="N502" s="26">
        <v>0.007949236262733358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0.03592507549605212</v>
      </c>
      <c r="U502" s="26">
        <v>0.03269309375423868</v>
      </c>
      <c r="V502" s="26">
        <v>0.038597142733709205</v>
      </c>
      <c r="W502" s="26">
        <v>0</v>
      </c>
      <c r="X502" s="26">
        <v>0</v>
      </c>
      <c r="Y502" s="26">
        <v>0</v>
      </c>
      <c r="Z502" s="26">
        <v>0</v>
      </c>
      <c r="AA502" s="26">
        <v>0</v>
      </c>
      <c r="AB502" s="26">
        <v>0</v>
      </c>
      <c r="AC502" s="27">
        <v>0.831343335823</v>
      </c>
    </row>
    <row r="503" spans="1:29" ht="12.75" customHeight="1">
      <c r="A503" s="122"/>
      <c r="B503" s="123"/>
      <c r="C503" s="123"/>
      <c r="D503" s="18" t="s">
        <v>31</v>
      </c>
      <c r="E503" s="28">
        <v>33.48311018751516</v>
      </c>
      <c r="F503" s="28">
        <v>33.255997836389504</v>
      </c>
      <c r="G503" s="28">
        <v>40.92070654027997</v>
      </c>
      <c r="H503" s="28">
        <v>33.089865821286715</v>
      </c>
      <c r="I503" s="28">
        <v>30.324507801673125</v>
      </c>
      <c r="J503" s="28">
        <v>2.6966311403910246</v>
      </c>
      <c r="K503" s="28">
        <v>2.4159124932245866</v>
      </c>
      <c r="L503" s="28">
        <v>2.2217406471691405</v>
      </c>
      <c r="M503" s="28">
        <v>3.3045840522626726</v>
      </c>
      <c r="N503" s="28">
        <v>3.1150223096515726</v>
      </c>
      <c r="O503" s="28">
        <v>3.243074372761368</v>
      </c>
      <c r="P503" s="28">
        <v>3.064756119029978</v>
      </c>
      <c r="Q503" s="28">
        <v>2.7171284968104534</v>
      </c>
      <c r="R503" s="28">
        <v>3.4107506109529706</v>
      </c>
      <c r="S503" s="28">
        <v>3.0025240905509856</v>
      </c>
      <c r="T503" s="28">
        <v>3.3810615786112357</v>
      </c>
      <c r="U503" s="28">
        <v>3.0894764362621774</v>
      </c>
      <c r="V503" s="28">
        <v>3.5081139520496865</v>
      </c>
      <c r="W503" s="28">
        <v>3.494862205982369</v>
      </c>
      <c r="X503" s="28">
        <v>2.711139578535559</v>
      </c>
      <c r="Y503" s="28">
        <v>2.3173348883747806</v>
      </c>
      <c r="Z503" s="28">
        <v>2.474894323107557</v>
      </c>
      <c r="AA503" s="28">
        <v>1.4973478653017274</v>
      </c>
      <c r="AB503" s="28">
        <v>7.617929081940544</v>
      </c>
      <c r="AC503" s="29">
        <v>230.35847243011477</v>
      </c>
    </row>
    <row r="504" spans="1:29" ht="12.75" customHeight="1">
      <c r="A504" s="122"/>
      <c r="B504" s="123"/>
      <c r="C504" s="123" t="s">
        <v>80</v>
      </c>
      <c r="D504" s="35" t="s">
        <v>58</v>
      </c>
      <c r="E504" s="36">
        <v>56.741641683925685</v>
      </c>
      <c r="F504" s="36">
        <v>75.75691252083065</v>
      </c>
      <c r="G504" s="36">
        <v>213.5635855213926</v>
      </c>
      <c r="H504" s="36">
        <v>556.2025561794189</v>
      </c>
      <c r="I504" s="36">
        <v>537.1376329144797</v>
      </c>
      <c r="J504" s="36">
        <v>44.16900009567542</v>
      </c>
      <c r="K504" s="36">
        <v>44.96535790127655</v>
      </c>
      <c r="L504" s="36">
        <v>46.984568249148246</v>
      </c>
      <c r="M504" s="36">
        <v>60.270579611747</v>
      </c>
      <c r="N504" s="36">
        <v>57.76806575730308</v>
      </c>
      <c r="O504" s="36">
        <v>69.69246813920205</v>
      </c>
      <c r="P504" s="36">
        <v>71.61107971993698</v>
      </c>
      <c r="Q504" s="36">
        <v>52.55922166568028</v>
      </c>
      <c r="R504" s="36">
        <v>52.29502819683488</v>
      </c>
      <c r="S504" s="36">
        <v>50.29610910917265</v>
      </c>
      <c r="T504" s="36">
        <v>55.29068669859704</v>
      </c>
      <c r="U504" s="36">
        <v>47.278682518642015</v>
      </c>
      <c r="V504" s="36">
        <v>43.6732943641108</v>
      </c>
      <c r="W504" s="36">
        <v>54.13408879182298</v>
      </c>
      <c r="X504" s="36">
        <v>42.60010620968517</v>
      </c>
      <c r="Y504" s="36">
        <v>38.36042299152513</v>
      </c>
      <c r="Z504" s="36">
        <v>34.24964927189498</v>
      </c>
      <c r="AA504" s="36">
        <v>21.417627753195656</v>
      </c>
      <c r="AB504" s="36">
        <v>33.40142828511901</v>
      </c>
      <c r="AC504" s="37">
        <v>2360.419794150617</v>
      </c>
    </row>
    <row r="505" spans="1:29" ht="12.75" customHeight="1">
      <c r="A505" s="122"/>
      <c r="B505" s="123"/>
      <c r="C505" s="123"/>
      <c r="D505" s="38" t="s">
        <v>79</v>
      </c>
      <c r="E505" s="39">
        <v>3.6944200340832642</v>
      </c>
      <c r="F505" s="39">
        <v>8.246807319886523</v>
      </c>
      <c r="G505" s="39">
        <v>55.02800616427705</v>
      </c>
      <c r="H505" s="39">
        <v>277.02510154954854</v>
      </c>
      <c r="I505" s="39">
        <v>432.6768481520802</v>
      </c>
      <c r="J505" s="39">
        <v>42.39413268452837</v>
      </c>
      <c r="K505" s="39">
        <v>38.56628073375227</v>
      </c>
      <c r="L505" s="39">
        <v>38.33095199166597</v>
      </c>
      <c r="M505" s="39">
        <v>38.95717277307492</v>
      </c>
      <c r="N505" s="39">
        <v>44.39336895802737</v>
      </c>
      <c r="O505" s="39">
        <v>59.67748968723163</v>
      </c>
      <c r="P505" s="39">
        <v>70.36804584279912</v>
      </c>
      <c r="Q505" s="39">
        <v>55.079122763816244</v>
      </c>
      <c r="R505" s="39">
        <v>44.21200073813752</v>
      </c>
      <c r="S505" s="39">
        <v>56.68287177679568</v>
      </c>
      <c r="T505" s="39">
        <v>61.78942525765698</v>
      </c>
      <c r="U505" s="39">
        <v>70.5274822732821</v>
      </c>
      <c r="V505" s="39">
        <v>74.12363780229563</v>
      </c>
      <c r="W505" s="39">
        <v>63.52881863140345</v>
      </c>
      <c r="X505" s="39">
        <v>69.97667368792987</v>
      </c>
      <c r="Y505" s="39">
        <v>64.79021258092845</v>
      </c>
      <c r="Z505" s="39">
        <v>86.09151001290175</v>
      </c>
      <c r="AA505" s="39">
        <v>27.356473220121</v>
      </c>
      <c r="AB505" s="39">
        <v>81.76324343966121</v>
      </c>
      <c r="AC505" s="40">
        <v>1865.2800980758852</v>
      </c>
    </row>
    <row r="506" spans="1:29" ht="12.75" customHeight="1">
      <c r="A506" s="122"/>
      <c r="B506" s="123"/>
      <c r="C506" s="123"/>
      <c r="D506" s="22" t="s">
        <v>30</v>
      </c>
      <c r="E506" s="26">
        <v>1.616275996047</v>
      </c>
      <c r="F506" s="26">
        <v>1.520989593504</v>
      </c>
      <c r="G506" s="26">
        <v>3.741228162023001</v>
      </c>
      <c r="H506" s="26">
        <v>11.185870898047</v>
      </c>
      <c r="I506" s="26">
        <v>11.460386062251006</v>
      </c>
      <c r="J506" s="26">
        <v>0.9918120848221975</v>
      </c>
      <c r="K506" s="26">
        <v>0.9547600437780737</v>
      </c>
      <c r="L506" s="26">
        <v>0.9721009811029943</v>
      </c>
      <c r="M506" s="26">
        <v>1.1270622046470418</v>
      </c>
      <c r="N506" s="26">
        <v>1.1212452971766929</v>
      </c>
      <c r="O506" s="26">
        <v>1.2423914441239576</v>
      </c>
      <c r="P506" s="26">
        <v>1.3553199341368505</v>
      </c>
      <c r="Q506" s="26">
        <v>1.0100705649891433</v>
      </c>
      <c r="R506" s="26">
        <v>0.9098243745219692</v>
      </c>
      <c r="S506" s="26">
        <v>0.98724818108708</v>
      </c>
      <c r="T506" s="26">
        <v>0.3791923187013172</v>
      </c>
      <c r="U506" s="26">
        <v>0.3816628020247752</v>
      </c>
      <c r="V506" s="26">
        <v>0.37742860519990756</v>
      </c>
      <c r="W506" s="26">
        <v>0.36557789383</v>
      </c>
      <c r="X506" s="26">
        <v>0.6578275020380001</v>
      </c>
      <c r="Y506" s="26">
        <v>0.31835465408999997</v>
      </c>
      <c r="Z506" s="26">
        <v>0.7571856755209999</v>
      </c>
      <c r="AA506" s="26">
        <v>0.320310423466</v>
      </c>
      <c r="AB506" s="26">
        <v>0.35651829303800003</v>
      </c>
      <c r="AC506" s="27">
        <v>44.11064399016701</v>
      </c>
    </row>
    <row r="507" spans="1:29" ht="12.75" customHeight="1">
      <c r="A507" s="122"/>
      <c r="B507" s="123"/>
      <c r="C507" s="123"/>
      <c r="D507" s="18" t="s">
        <v>31</v>
      </c>
      <c r="E507" s="28">
        <v>62.05233771405595</v>
      </c>
      <c r="F507" s="28">
        <v>85.52470943422118</v>
      </c>
      <c r="G507" s="28">
        <v>272.3328198476927</v>
      </c>
      <c r="H507" s="28">
        <v>844.4135286270146</v>
      </c>
      <c r="I507" s="28">
        <v>981.274867128811</v>
      </c>
      <c r="J507" s="28">
        <v>87.55494486502599</v>
      </c>
      <c r="K507" s="28">
        <v>84.4863986788069</v>
      </c>
      <c r="L507" s="28">
        <v>86.2876212219172</v>
      </c>
      <c r="M507" s="28">
        <v>100.35481458946897</v>
      </c>
      <c r="N507" s="28">
        <v>103.28268001250713</v>
      </c>
      <c r="O507" s="28">
        <v>130.61234927055762</v>
      </c>
      <c r="P507" s="28">
        <v>143.33444549687295</v>
      </c>
      <c r="Q507" s="28">
        <v>108.64841499448568</v>
      </c>
      <c r="R507" s="28">
        <v>97.41685330949436</v>
      </c>
      <c r="S507" s="28">
        <v>107.9662290670554</v>
      </c>
      <c r="T507" s="28">
        <v>117.45930427495534</v>
      </c>
      <c r="U507" s="28">
        <v>118.18782759394888</v>
      </c>
      <c r="V507" s="28">
        <v>118.17436077160633</v>
      </c>
      <c r="W507" s="28">
        <v>118.02848531705644</v>
      </c>
      <c r="X507" s="28">
        <v>113.23460739965304</v>
      </c>
      <c r="Y507" s="28">
        <v>103.46899022654358</v>
      </c>
      <c r="Z507" s="28">
        <v>121.09834496031773</v>
      </c>
      <c r="AA507" s="28">
        <v>49.094411396782654</v>
      </c>
      <c r="AB507" s="28">
        <v>115.52119001781824</v>
      </c>
      <c r="AC507" s="29">
        <v>4269.810536216669</v>
      </c>
    </row>
    <row r="508" spans="1:29" ht="12.75" customHeight="1" thickBot="1">
      <c r="A508" s="124"/>
      <c r="B508" s="125"/>
      <c r="C508" s="125" t="s">
        <v>28</v>
      </c>
      <c r="D508" s="125"/>
      <c r="E508" s="30">
        <v>95.53544790157112</v>
      </c>
      <c r="F508" s="30">
        <v>118.78070727061068</v>
      </c>
      <c r="G508" s="30">
        <v>313.25352638797267</v>
      </c>
      <c r="H508" s="30">
        <v>877.5033944483012</v>
      </c>
      <c r="I508" s="30">
        <v>1011.5993749304843</v>
      </c>
      <c r="J508" s="30">
        <v>90.25157600541702</v>
      </c>
      <c r="K508" s="30">
        <v>86.90231117203149</v>
      </c>
      <c r="L508" s="30">
        <v>88.50936186908635</v>
      </c>
      <c r="M508" s="30">
        <v>103.65939864173164</v>
      </c>
      <c r="N508" s="30">
        <v>106.39770232215871</v>
      </c>
      <c r="O508" s="30">
        <v>133.85542364331897</v>
      </c>
      <c r="P508" s="30">
        <v>146.3992016159029</v>
      </c>
      <c r="Q508" s="30">
        <v>111.36554349129612</v>
      </c>
      <c r="R508" s="30">
        <v>100.82760392044733</v>
      </c>
      <c r="S508" s="30">
        <v>110.96875315760637</v>
      </c>
      <c r="T508" s="30">
        <v>120.84036585356658</v>
      </c>
      <c r="U508" s="30">
        <v>121.27730403021106</v>
      </c>
      <c r="V508" s="30">
        <v>121.68247472365601</v>
      </c>
      <c r="W508" s="30">
        <v>121.52334752303881</v>
      </c>
      <c r="X508" s="30">
        <v>115.94574697818858</v>
      </c>
      <c r="Y508" s="30">
        <v>105.78632511491836</v>
      </c>
      <c r="Z508" s="30">
        <v>123.5732392834253</v>
      </c>
      <c r="AA508" s="30">
        <v>50.59175926208438</v>
      </c>
      <c r="AB508" s="30">
        <v>123.13911909975877</v>
      </c>
      <c r="AC508" s="31">
        <v>4500.169008646784</v>
      </c>
    </row>
    <row r="509" s="8" customFormat="1" ht="12.75" customHeight="1"/>
    <row r="510" s="8" customFormat="1" ht="12.75" customHeight="1">
      <c r="A510" s="8" t="s">
        <v>138</v>
      </c>
    </row>
    <row r="511" spans="1:3" s="8" customFormat="1" ht="12.75" customHeight="1">
      <c r="A511" s="121" t="s">
        <v>139</v>
      </c>
      <c r="B511" s="121"/>
      <c r="C511" s="8" t="s">
        <v>83</v>
      </c>
    </row>
    <row r="512" spans="1:3" s="8" customFormat="1" ht="12.75" customHeight="1">
      <c r="A512" s="121" t="s">
        <v>140</v>
      </c>
      <c r="B512" s="121"/>
      <c r="C512" s="8" t="s">
        <v>141</v>
      </c>
    </row>
    <row r="513" spans="1:3" s="8" customFormat="1" ht="12.75" customHeight="1">
      <c r="A513" s="121" t="s">
        <v>142</v>
      </c>
      <c r="B513" s="121"/>
      <c r="C513" s="8" t="s">
        <v>143</v>
      </c>
    </row>
    <row r="514" spans="1:3" s="8" customFormat="1" ht="12.75" customHeight="1">
      <c r="A514" s="121" t="s">
        <v>144</v>
      </c>
      <c r="B514" s="121"/>
      <c r="C514" s="8" t="s">
        <v>145</v>
      </c>
    </row>
    <row r="515" spans="1:3" s="8" customFormat="1" ht="12.75" customHeight="1">
      <c r="A515" s="121" t="s">
        <v>146</v>
      </c>
      <c r="B515" s="121"/>
      <c r="C515" s="8" t="s">
        <v>72</v>
      </c>
    </row>
    <row r="516" spans="1:3" s="8" customFormat="1" ht="12.75" customHeight="1">
      <c r="A516" s="121" t="s">
        <v>147</v>
      </c>
      <c r="B516" s="121"/>
      <c r="C516" s="8" t="s">
        <v>74</v>
      </c>
    </row>
    <row r="517" spans="1:3" s="8" customFormat="1" ht="12.75" customHeight="1">
      <c r="A517" s="121" t="s">
        <v>148</v>
      </c>
      <c r="B517" s="121"/>
      <c r="C517" s="8" t="s">
        <v>149</v>
      </c>
    </row>
    <row r="518" spans="1:3" s="8" customFormat="1" ht="12.75" customHeight="1">
      <c r="A518" s="121" t="s">
        <v>150</v>
      </c>
      <c r="B518" s="121"/>
      <c r="C518" s="8" t="s">
        <v>151</v>
      </c>
    </row>
    <row r="519" spans="1:3" s="8" customFormat="1" ht="12.75" customHeight="1">
      <c r="A519" s="121" t="s">
        <v>152</v>
      </c>
      <c r="B519" s="121"/>
      <c r="C519" s="8" t="s">
        <v>153</v>
      </c>
    </row>
    <row r="520" spans="1:3" s="8" customFormat="1" ht="12.75" customHeight="1">
      <c r="A520" s="121" t="s">
        <v>154</v>
      </c>
      <c r="B520" s="121"/>
      <c r="C520" s="8" t="s">
        <v>137</v>
      </c>
    </row>
  </sheetData>
  <sheetProtection/>
  <mergeCells count="243">
    <mergeCell ref="C18:C21"/>
    <mergeCell ref="C22:D22"/>
    <mergeCell ref="C23:C26"/>
    <mergeCell ref="C27:C30"/>
    <mergeCell ref="C5:C8"/>
    <mergeCell ref="C9:C12"/>
    <mergeCell ref="C13:D13"/>
    <mergeCell ref="C14:C17"/>
    <mergeCell ref="C41:C44"/>
    <mergeCell ref="C45:C48"/>
    <mergeCell ref="C49:D49"/>
    <mergeCell ref="C50:C53"/>
    <mergeCell ref="C31:D31"/>
    <mergeCell ref="C32:C35"/>
    <mergeCell ref="C36:C39"/>
    <mergeCell ref="C40:D40"/>
    <mergeCell ref="C67:D67"/>
    <mergeCell ref="C68:C71"/>
    <mergeCell ref="C72:C75"/>
    <mergeCell ref="C76:D76"/>
    <mergeCell ref="C54:C57"/>
    <mergeCell ref="C58:D58"/>
    <mergeCell ref="C59:C62"/>
    <mergeCell ref="C63:C66"/>
    <mergeCell ref="C90:C93"/>
    <mergeCell ref="C94:D94"/>
    <mergeCell ref="C95:C98"/>
    <mergeCell ref="C99:C102"/>
    <mergeCell ref="C77:C80"/>
    <mergeCell ref="C81:C84"/>
    <mergeCell ref="C85:D85"/>
    <mergeCell ref="C86:C89"/>
    <mergeCell ref="C113:C116"/>
    <mergeCell ref="C117:C120"/>
    <mergeCell ref="C121:D121"/>
    <mergeCell ref="C122:C125"/>
    <mergeCell ref="C103:D103"/>
    <mergeCell ref="C104:C107"/>
    <mergeCell ref="C108:C111"/>
    <mergeCell ref="C112:D112"/>
    <mergeCell ref="C139:D139"/>
    <mergeCell ref="C140:C143"/>
    <mergeCell ref="C144:C147"/>
    <mergeCell ref="C148:D148"/>
    <mergeCell ref="C126:C129"/>
    <mergeCell ref="C130:D130"/>
    <mergeCell ref="C131:C134"/>
    <mergeCell ref="C135:C138"/>
    <mergeCell ref="C162:C165"/>
    <mergeCell ref="C166:D166"/>
    <mergeCell ref="C167:C170"/>
    <mergeCell ref="C171:C174"/>
    <mergeCell ref="C149:C152"/>
    <mergeCell ref="C153:C156"/>
    <mergeCell ref="C157:D157"/>
    <mergeCell ref="C158:C161"/>
    <mergeCell ref="C185:C188"/>
    <mergeCell ref="C189:C192"/>
    <mergeCell ref="C193:D193"/>
    <mergeCell ref="C194:C197"/>
    <mergeCell ref="C175:D175"/>
    <mergeCell ref="C176:C179"/>
    <mergeCell ref="C180:C183"/>
    <mergeCell ref="C184:D184"/>
    <mergeCell ref="C211:D211"/>
    <mergeCell ref="C212:C215"/>
    <mergeCell ref="C216:C219"/>
    <mergeCell ref="C220:D220"/>
    <mergeCell ref="C198:C201"/>
    <mergeCell ref="C202:D202"/>
    <mergeCell ref="C203:C206"/>
    <mergeCell ref="C207:C210"/>
    <mergeCell ref="C234:C237"/>
    <mergeCell ref="C238:D238"/>
    <mergeCell ref="C239:C242"/>
    <mergeCell ref="C243:C246"/>
    <mergeCell ref="C221:C224"/>
    <mergeCell ref="C225:C228"/>
    <mergeCell ref="C229:D229"/>
    <mergeCell ref="C230:C233"/>
    <mergeCell ref="C257:C260"/>
    <mergeCell ref="C261:C264"/>
    <mergeCell ref="C265:D265"/>
    <mergeCell ref="C266:C269"/>
    <mergeCell ref="C247:D247"/>
    <mergeCell ref="C248:C251"/>
    <mergeCell ref="C252:C255"/>
    <mergeCell ref="C256:D256"/>
    <mergeCell ref="C283:D283"/>
    <mergeCell ref="C284:C287"/>
    <mergeCell ref="C288:C291"/>
    <mergeCell ref="C292:D292"/>
    <mergeCell ref="C270:C273"/>
    <mergeCell ref="C274:D274"/>
    <mergeCell ref="C275:C278"/>
    <mergeCell ref="C279:C282"/>
    <mergeCell ref="C306:C309"/>
    <mergeCell ref="C310:D310"/>
    <mergeCell ref="C311:C314"/>
    <mergeCell ref="C315:C318"/>
    <mergeCell ref="C293:C296"/>
    <mergeCell ref="C297:C300"/>
    <mergeCell ref="C301:D301"/>
    <mergeCell ref="C302:C305"/>
    <mergeCell ref="C329:C332"/>
    <mergeCell ref="C333:C336"/>
    <mergeCell ref="C337:D337"/>
    <mergeCell ref="C338:C341"/>
    <mergeCell ref="C319:D319"/>
    <mergeCell ref="C320:C323"/>
    <mergeCell ref="C324:C327"/>
    <mergeCell ref="C328:D328"/>
    <mergeCell ref="C355:D355"/>
    <mergeCell ref="C356:C359"/>
    <mergeCell ref="C360:C363"/>
    <mergeCell ref="C364:D364"/>
    <mergeCell ref="C342:C345"/>
    <mergeCell ref="C346:D346"/>
    <mergeCell ref="C347:C350"/>
    <mergeCell ref="C351:C354"/>
    <mergeCell ref="C378:C381"/>
    <mergeCell ref="C382:D382"/>
    <mergeCell ref="C383:C386"/>
    <mergeCell ref="C387:C390"/>
    <mergeCell ref="C365:C368"/>
    <mergeCell ref="C369:C372"/>
    <mergeCell ref="C373:D373"/>
    <mergeCell ref="C374:C377"/>
    <mergeCell ref="C401:C404"/>
    <mergeCell ref="C405:C408"/>
    <mergeCell ref="C409:D409"/>
    <mergeCell ref="C410:C413"/>
    <mergeCell ref="C391:D391"/>
    <mergeCell ref="C392:C395"/>
    <mergeCell ref="C396:C399"/>
    <mergeCell ref="C400:D400"/>
    <mergeCell ref="C427:D427"/>
    <mergeCell ref="C428:C431"/>
    <mergeCell ref="C432:C435"/>
    <mergeCell ref="C436:D436"/>
    <mergeCell ref="C414:C417"/>
    <mergeCell ref="C418:D418"/>
    <mergeCell ref="C419:C422"/>
    <mergeCell ref="C423:C426"/>
    <mergeCell ref="C450:C453"/>
    <mergeCell ref="C454:D454"/>
    <mergeCell ref="C455:C458"/>
    <mergeCell ref="C459:C462"/>
    <mergeCell ref="C437:C440"/>
    <mergeCell ref="C441:C444"/>
    <mergeCell ref="C445:D445"/>
    <mergeCell ref="C446:C449"/>
    <mergeCell ref="C473:C476"/>
    <mergeCell ref="C477:C480"/>
    <mergeCell ref="C481:D481"/>
    <mergeCell ref="C482:C485"/>
    <mergeCell ref="C463:D463"/>
    <mergeCell ref="C464:C467"/>
    <mergeCell ref="C468:C471"/>
    <mergeCell ref="C472:D472"/>
    <mergeCell ref="C499:D499"/>
    <mergeCell ref="C500:C503"/>
    <mergeCell ref="C504:C507"/>
    <mergeCell ref="C508:D508"/>
    <mergeCell ref="C486:C489"/>
    <mergeCell ref="C490:D490"/>
    <mergeCell ref="C491:C494"/>
    <mergeCell ref="C495:C498"/>
    <mergeCell ref="B59:B67"/>
    <mergeCell ref="B68:B76"/>
    <mergeCell ref="A4:B4"/>
    <mergeCell ref="A511:B511"/>
    <mergeCell ref="A512:B512"/>
    <mergeCell ref="A513:B513"/>
    <mergeCell ref="B77:B85"/>
    <mergeCell ref="A86:B94"/>
    <mergeCell ref="A32:A85"/>
    <mergeCell ref="B194:B202"/>
    <mergeCell ref="A518:B518"/>
    <mergeCell ref="A519:B519"/>
    <mergeCell ref="A514:B514"/>
    <mergeCell ref="A515:B515"/>
    <mergeCell ref="A5:B13"/>
    <mergeCell ref="A14:B22"/>
    <mergeCell ref="A23:B31"/>
    <mergeCell ref="B32:B40"/>
    <mergeCell ref="B41:B49"/>
    <mergeCell ref="B50:B58"/>
    <mergeCell ref="A176:B184"/>
    <mergeCell ref="B185:B193"/>
    <mergeCell ref="A516:B516"/>
    <mergeCell ref="A517:B517"/>
    <mergeCell ref="A95:A175"/>
    <mergeCell ref="B95:B103"/>
    <mergeCell ref="B104:B112"/>
    <mergeCell ref="B113:B121"/>
    <mergeCell ref="A520:B520"/>
    <mergeCell ref="A500:B508"/>
    <mergeCell ref="B122:B130"/>
    <mergeCell ref="B131:B139"/>
    <mergeCell ref="B140:B148"/>
    <mergeCell ref="B149:B157"/>
    <mergeCell ref="B302:B310"/>
    <mergeCell ref="A230:A265"/>
    <mergeCell ref="B158:B166"/>
    <mergeCell ref="B167:B175"/>
    <mergeCell ref="A185:A220"/>
    <mergeCell ref="B257:B265"/>
    <mergeCell ref="A266:B274"/>
    <mergeCell ref="B275:B283"/>
    <mergeCell ref="A221:B229"/>
    <mergeCell ref="B230:B238"/>
    <mergeCell ref="B239:B247"/>
    <mergeCell ref="B248:B256"/>
    <mergeCell ref="B203:B211"/>
    <mergeCell ref="B212:B220"/>
    <mergeCell ref="B356:B364"/>
    <mergeCell ref="A275:A328"/>
    <mergeCell ref="B455:B463"/>
    <mergeCell ref="A428:B436"/>
    <mergeCell ref="B311:B319"/>
    <mergeCell ref="B320:B328"/>
    <mergeCell ref="A329:B337"/>
    <mergeCell ref="B338:B346"/>
    <mergeCell ref="B284:B292"/>
    <mergeCell ref="B293:B301"/>
    <mergeCell ref="B365:B373"/>
    <mergeCell ref="B374:B382"/>
    <mergeCell ref="A383:B391"/>
    <mergeCell ref="B392:B400"/>
    <mergeCell ref="B401:B409"/>
    <mergeCell ref="B410:B418"/>
    <mergeCell ref="A392:A427"/>
    <mergeCell ref="A338:A382"/>
    <mergeCell ref="B419:B427"/>
    <mergeCell ref="B347:B355"/>
    <mergeCell ref="B473:B481"/>
    <mergeCell ref="B482:B490"/>
    <mergeCell ref="B491:B499"/>
    <mergeCell ref="A437:A499"/>
    <mergeCell ref="B437:B445"/>
    <mergeCell ref="B446:B454"/>
    <mergeCell ref="B464:B472"/>
  </mergeCells>
  <printOptions/>
  <pageMargins left="0.5905511811023623" right="0.3937007874015748" top="0.4724409448818898" bottom="0.4724409448818898" header="0.5118110236220472" footer="0.31496062992125984"/>
  <pageSetup horizontalDpi="600" verticalDpi="600" orientation="landscape" paperSize="9" scale="49" r:id="rId1"/>
  <headerFooter alignWithMargins="0">
    <oddFooter>&amp;C&amp;P/&amp;N</oddFooter>
  </headerFooter>
  <rowBreaks count="5" manualBreakCount="5">
    <brk id="85" max="255" man="1"/>
    <brk id="175" max="28" man="1"/>
    <brk id="265" max="28" man="1"/>
    <brk id="355" max="28" man="1"/>
    <brk id="4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60" zoomScaleNormal="60" zoomScalePageLayoutView="0" workbookViewId="0" topLeftCell="A5">
      <selection activeCell="AB40" sqref="AB40"/>
    </sheetView>
  </sheetViews>
  <sheetFormatPr defaultColWidth="9.00390625" defaultRowHeight="13.5"/>
  <cols>
    <col min="1" max="1" width="9.00390625" style="5" customWidth="1"/>
    <col min="2" max="2" width="8.625" style="5" customWidth="1"/>
    <col min="3" max="3" width="12.625" style="5" customWidth="1"/>
    <col min="4" max="28" width="8.625" style="5" customWidth="1"/>
    <col min="29" max="16384" width="9.00390625" style="5" customWidth="1"/>
  </cols>
  <sheetData>
    <row r="1" s="4" customFormat="1" ht="18.75">
      <c r="A1" s="48" t="s">
        <v>34</v>
      </c>
    </row>
    <row r="2" spans="1:28" s="4" customFormat="1" ht="18.75">
      <c r="A2" s="48" t="s">
        <v>63</v>
      </c>
      <c r="AB2" s="6" t="s">
        <v>64</v>
      </c>
    </row>
    <row r="3" ht="11.25" customHeight="1" thickBot="1">
      <c r="AB3" s="6" t="s">
        <v>1</v>
      </c>
    </row>
    <row r="4" spans="1:28" s="7" customFormat="1" ht="27" customHeight="1">
      <c r="A4" s="90" t="s">
        <v>63</v>
      </c>
      <c r="B4" s="91" t="s">
        <v>77</v>
      </c>
      <c r="C4" s="91" t="s">
        <v>78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  <c r="J4" s="92" t="s">
        <v>10</v>
      </c>
      <c r="K4" s="92" t="s">
        <v>11</v>
      </c>
      <c r="L4" s="92" t="s">
        <v>12</v>
      </c>
      <c r="M4" s="92" t="s">
        <v>13</v>
      </c>
      <c r="N4" s="92" t="s">
        <v>14</v>
      </c>
      <c r="O4" s="92" t="s">
        <v>15</v>
      </c>
      <c r="P4" s="92" t="s">
        <v>16</v>
      </c>
      <c r="Q4" s="92" t="s">
        <v>17</v>
      </c>
      <c r="R4" s="92" t="s">
        <v>18</v>
      </c>
      <c r="S4" s="92" t="s">
        <v>19</v>
      </c>
      <c r="T4" s="92" t="s">
        <v>20</v>
      </c>
      <c r="U4" s="92" t="s">
        <v>21</v>
      </c>
      <c r="V4" s="92" t="s">
        <v>22</v>
      </c>
      <c r="W4" s="92" t="s">
        <v>23</v>
      </c>
      <c r="X4" s="92" t="s">
        <v>24</v>
      </c>
      <c r="Y4" s="92" t="s">
        <v>25</v>
      </c>
      <c r="Z4" s="92" t="s">
        <v>26</v>
      </c>
      <c r="AA4" s="92" t="s">
        <v>27</v>
      </c>
      <c r="AB4" s="93" t="s">
        <v>28</v>
      </c>
    </row>
    <row r="5" spans="1:28" ht="12.75" customHeight="1">
      <c r="A5" s="115" t="s">
        <v>65</v>
      </c>
      <c r="B5" s="129" t="s">
        <v>29</v>
      </c>
      <c r="C5" s="32" t="s">
        <v>58</v>
      </c>
      <c r="D5" s="41">
        <v>2209.9239134693594</v>
      </c>
      <c r="E5" s="41">
        <v>1672.619754262254</v>
      </c>
      <c r="F5" s="41">
        <v>5503.661536581191</v>
      </c>
      <c r="G5" s="41">
        <v>12559.606972472144</v>
      </c>
      <c r="H5" s="41">
        <v>13791.774069673571</v>
      </c>
      <c r="I5" s="41">
        <v>1319.5757623799207</v>
      </c>
      <c r="J5" s="41">
        <v>1265.9683209873108</v>
      </c>
      <c r="K5" s="41">
        <v>1346.7154919023576</v>
      </c>
      <c r="L5" s="41">
        <v>1573.858990064327</v>
      </c>
      <c r="M5" s="41">
        <v>1539.6182234396554</v>
      </c>
      <c r="N5" s="41">
        <v>1832.120936749306</v>
      </c>
      <c r="O5" s="41">
        <v>1853.9866130019516</v>
      </c>
      <c r="P5" s="41">
        <v>1525.1712910671515</v>
      </c>
      <c r="Q5" s="41">
        <v>1551.1572405399154</v>
      </c>
      <c r="R5" s="41">
        <v>1645.989588344448</v>
      </c>
      <c r="S5" s="41">
        <v>1758.6162458690662</v>
      </c>
      <c r="T5" s="41">
        <v>1649.607645230622</v>
      </c>
      <c r="U5" s="41">
        <v>1766.0613649367351</v>
      </c>
      <c r="V5" s="41">
        <v>1742.326178873808</v>
      </c>
      <c r="W5" s="41">
        <v>1691.2590344766868</v>
      </c>
      <c r="X5" s="41">
        <v>1621.4024328440107</v>
      </c>
      <c r="Y5" s="41">
        <v>1301.0171640263056</v>
      </c>
      <c r="Z5" s="41">
        <v>785.883320288954</v>
      </c>
      <c r="AA5" s="41">
        <v>2233.6655103477256</v>
      </c>
      <c r="AB5" s="42">
        <v>65741.58760182878</v>
      </c>
    </row>
    <row r="6" spans="1:28" ht="12.75" customHeight="1">
      <c r="A6" s="122"/>
      <c r="B6" s="123"/>
      <c r="C6" s="38" t="s">
        <v>79</v>
      </c>
      <c r="D6" s="45">
        <v>39.0449743906921</v>
      </c>
      <c r="E6" s="45">
        <v>66.2691394127508</v>
      </c>
      <c r="F6" s="45">
        <v>215.84960833707024</v>
      </c>
      <c r="G6" s="45">
        <v>612.9165443290835</v>
      </c>
      <c r="H6" s="45">
        <v>1174.1734498748667</v>
      </c>
      <c r="I6" s="45">
        <v>159.77300762019155</v>
      </c>
      <c r="J6" s="45">
        <v>168.9061567245997</v>
      </c>
      <c r="K6" s="45">
        <v>164.80414763465402</v>
      </c>
      <c r="L6" s="45">
        <v>113.41415126723257</v>
      </c>
      <c r="M6" s="45">
        <v>77.7726329149912</v>
      </c>
      <c r="N6" s="45">
        <v>143.57115627931938</v>
      </c>
      <c r="O6" s="45">
        <v>140.54509115337152</v>
      </c>
      <c r="P6" s="45">
        <v>124.15078212179223</v>
      </c>
      <c r="Q6" s="45">
        <v>112.98905763267047</v>
      </c>
      <c r="R6" s="45">
        <v>104.71615934032083</v>
      </c>
      <c r="S6" s="45">
        <v>119.090909090384</v>
      </c>
      <c r="T6" s="45">
        <v>137.8787132754</v>
      </c>
      <c r="U6" s="45">
        <v>137.34164715430694</v>
      </c>
      <c r="V6" s="45">
        <v>135.599253992661</v>
      </c>
      <c r="W6" s="45">
        <v>121.69158405187268</v>
      </c>
      <c r="X6" s="45">
        <v>123.67294029769023</v>
      </c>
      <c r="Y6" s="45">
        <v>104.7223091560036</v>
      </c>
      <c r="Z6" s="45">
        <v>64.88370944373636</v>
      </c>
      <c r="AA6" s="45">
        <v>1332.5006020720064</v>
      </c>
      <c r="AB6" s="46">
        <v>5696.277727567668</v>
      </c>
    </row>
    <row r="7" spans="1:28" ht="12.75" customHeight="1">
      <c r="A7" s="122"/>
      <c r="B7" s="123"/>
      <c r="C7" s="22" t="s">
        <v>30</v>
      </c>
      <c r="D7" s="23">
        <v>12.791979953074</v>
      </c>
      <c r="E7" s="23">
        <v>8.522729808037</v>
      </c>
      <c r="F7" s="23">
        <v>18.542130561463</v>
      </c>
      <c r="G7" s="23">
        <v>30.37474025762801</v>
      </c>
      <c r="H7" s="23">
        <v>30.39504069041</v>
      </c>
      <c r="I7" s="23">
        <v>2.0280079749698423</v>
      </c>
      <c r="J7" s="23">
        <v>1.992154576497643</v>
      </c>
      <c r="K7" s="23">
        <v>2.075318549311719</v>
      </c>
      <c r="L7" s="23">
        <v>2.2549717875100446</v>
      </c>
      <c r="M7" s="23">
        <v>2.126180034440752</v>
      </c>
      <c r="N7" s="23">
        <v>3.285090925548079</v>
      </c>
      <c r="O7" s="23">
        <v>3.3741141678903843</v>
      </c>
      <c r="P7" s="23">
        <v>2.7865188674897348</v>
      </c>
      <c r="Q7" s="23">
        <v>2.7940211985464796</v>
      </c>
      <c r="R7" s="23">
        <v>2.994702346185326</v>
      </c>
      <c r="S7" s="23">
        <v>2.5933302555105833</v>
      </c>
      <c r="T7" s="23">
        <v>2.4783579575493584</v>
      </c>
      <c r="U7" s="23">
        <v>2.6675540689970583</v>
      </c>
      <c r="V7" s="23">
        <v>1.94036782139</v>
      </c>
      <c r="W7" s="23">
        <v>0.859771450687</v>
      </c>
      <c r="X7" s="23">
        <v>3.120244494155</v>
      </c>
      <c r="Y7" s="23">
        <v>0.6437073761800001</v>
      </c>
      <c r="Z7" s="23">
        <v>0.44556571644</v>
      </c>
      <c r="AA7" s="23">
        <v>14.842878596433003</v>
      </c>
      <c r="AB7" s="24">
        <v>155.929479436344</v>
      </c>
    </row>
    <row r="8" spans="1:28" ht="12.75" customHeight="1">
      <c r="A8" s="122"/>
      <c r="B8" s="123"/>
      <c r="C8" s="18" t="s">
        <v>31</v>
      </c>
      <c r="D8" s="19">
        <v>2261.7608678131255</v>
      </c>
      <c r="E8" s="19">
        <v>1747.4116234830417</v>
      </c>
      <c r="F8" s="19">
        <v>5738.053275479725</v>
      </c>
      <c r="G8" s="19">
        <v>13202.898257058854</v>
      </c>
      <c r="H8" s="19">
        <v>14996.34256023885</v>
      </c>
      <c r="I8" s="19">
        <v>1481.3767779750822</v>
      </c>
      <c r="J8" s="19">
        <v>1436.8666322884083</v>
      </c>
      <c r="K8" s="19">
        <v>1513.5949580863232</v>
      </c>
      <c r="L8" s="19">
        <v>1689.5281131190695</v>
      </c>
      <c r="M8" s="19">
        <v>1619.5170363890875</v>
      </c>
      <c r="N8" s="19">
        <v>1978.9771839541734</v>
      </c>
      <c r="O8" s="19">
        <v>1997.9058183232132</v>
      </c>
      <c r="P8" s="19">
        <v>1652.1085920564335</v>
      </c>
      <c r="Q8" s="19">
        <v>1666.9403193711323</v>
      </c>
      <c r="R8" s="19">
        <v>1753.7004500309547</v>
      </c>
      <c r="S8" s="19">
        <v>1880.300485214961</v>
      </c>
      <c r="T8" s="19">
        <v>1789.9647164635712</v>
      </c>
      <c r="U8" s="19">
        <v>1906.0705661600393</v>
      </c>
      <c r="V8" s="19">
        <v>1879.8658006878588</v>
      </c>
      <c r="W8" s="19">
        <v>1813.8103899792468</v>
      </c>
      <c r="X8" s="19">
        <v>1748.1956176358558</v>
      </c>
      <c r="Y8" s="19">
        <v>1406.3831805584896</v>
      </c>
      <c r="Z8" s="19">
        <v>851.2125954491303</v>
      </c>
      <c r="AA8" s="19">
        <v>3581.0089910161646</v>
      </c>
      <c r="AB8" s="20">
        <v>71593.7948088328</v>
      </c>
    </row>
    <row r="9" spans="1:28" ht="12.75" customHeight="1">
      <c r="A9" s="122"/>
      <c r="B9" s="123" t="s">
        <v>80</v>
      </c>
      <c r="C9" s="35" t="s">
        <v>58</v>
      </c>
      <c r="D9" s="43">
        <v>66.49379100858457</v>
      </c>
      <c r="E9" s="43">
        <v>93.30021466450644</v>
      </c>
      <c r="F9" s="43">
        <v>335.37396683625246</v>
      </c>
      <c r="G9" s="43">
        <v>854.4667193261736</v>
      </c>
      <c r="H9" s="43">
        <v>1178.6849636568807</v>
      </c>
      <c r="I9" s="43">
        <v>156.5360349509503</v>
      </c>
      <c r="J9" s="43">
        <v>139.06055723522738</v>
      </c>
      <c r="K9" s="43">
        <v>132.9392285540534</v>
      </c>
      <c r="L9" s="43">
        <v>142.53636986786424</v>
      </c>
      <c r="M9" s="43">
        <v>136.80110644091434</v>
      </c>
      <c r="N9" s="43">
        <v>222.4979852052053</v>
      </c>
      <c r="O9" s="43">
        <v>217.1517988818219</v>
      </c>
      <c r="P9" s="43">
        <v>176.80183046882098</v>
      </c>
      <c r="Q9" s="43">
        <v>179.30109810686758</v>
      </c>
      <c r="R9" s="43">
        <v>176.9339927461028</v>
      </c>
      <c r="S9" s="43">
        <v>205.96366998131938</v>
      </c>
      <c r="T9" s="43">
        <v>175.67024075914247</v>
      </c>
      <c r="U9" s="43">
        <v>160.7375686828564</v>
      </c>
      <c r="V9" s="43">
        <v>183.27858995796205</v>
      </c>
      <c r="W9" s="43">
        <v>170.6430173091895</v>
      </c>
      <c r="X9" s="43">
        <v>177.2046387180145</v>
      </c>
      <c r="Y9" s="43">
        <v>149.98449142212934</v>
      </c>
      <c r="Z9" s="43">
        <v>81.48111751664348</v>
      </c>
      <c r="AA9" s="43">
        <v>199.95880658920692</v>
      </c>
      <c r="AB9" s="44">
        <v>5713.801798886691</v>
      </c>
    </row>
    <row r="10" spans="1:28" ht="12.75" customHeight="1">
      <c r="A10" s="122"/>
      <c r="B10" s="123"/>
      <c r="C10" s="38" t="s">
        <v>79</v>
      </c>
      <c r="D10" s="45">
        <v>29.79437529153702</v>
      </c>
      <c r="E10" s="45">
        <v>175.7956982185963</v>
      </c>
      <c r="F10" s="45">
        <v>2051.1409876832045</v>
      </c>
      <c r="G10" s="45">
        <v>6893.552098285271</v>
      </c>
      <c r="H10" s="45">
        <v>9571.634181526528</v>
      </c>
      <c r="I10" s="45">
        <v>1325.3132590783803</v>
      </c>
      <c r="J10" s="45">
        <v>1226.408014148271</v>
      </c>
      <c r="K10" s="45">
        <v>1175.0647971616756</v>
      </c>
      <c r="L10" s="45">
        <v>1161.8227128063345</v>
      </c>
      <c r="M10" s="45">
        <v>1261.1597779348378</v>
      </c>
      <c r="N10" s="45">
        <v>1697.1675469231693</v>
      </c>
      <c r="O10" s="45">
        <v>1643.942360287493</v>
      </c>
      <c r="P10" s="45">
        <v>1581.922057812001</v>
      </c>
      <c r="Q10" s="45">
        <v>1513.5011448861674</v>
      </c>
      <c r="R10" s="45">
        <v>1662.6098015645225</v>
      </c>
      <c r="S10" s="45">
        <v>1614.4641610392546</v>
      </c>
      <c r="T10" s="45">
        <v>1640.9322969258458</v>
      </c>
      <c r="U10" s="45">
        <v>1744.2531353946508</v>
      </c>
      <c r="V10" s="45">
        <v>1535.1040602639073</v>
      </c>
      <c r="W10" s="45">
        <v>1651.5748128703115</v>
      </c>
      <c r="X10" s="45">
        <v>1266.82099873388</v>
      </c>
      <c r="Y10" s="45">
        <v>1424.769446635665</v>
      </c>
      <c r="Z10" s="45">
        <v>734.5872638534194</v>
      </c>
      <c r="AA10" s="45">
        <v>4591.862358892596</v>
      </c>
      <c r="AB10" s="46">
        <v>49175.197348217516</v>
      </c>
    </row>
    <row r="11" spans="1:28" ht="12.75" customHeight="1">
      <c r="A11" s="122"/>
      <c r="B11" s="123"/>
      <c r="C11" s="22" t="s">
        <v>30</v>
      </c>
      <c r="D11" s="23">
        <v>4.223628038065001</v>
      </c>
      <c r="E11" s="23">
        <v>6.925273069089001</v>
      </c>
      <c r="F11" s="23">
        <v>24.948797212916997</v>
      </c>
      <c r="G11" s="23">
        <v>62.099937267957</v>
      </c>
      <c r="H11" s="23">
        <v>103.901441975469</v>
      </c>
      <c r="I11" s="23">
        <v>8.274294671160183</v>
      </c>
      <c r="J11" s="23">
        <v>7.349959183907923</v>
      </c>
      <c r="K11" s="23">
        <v>6.985555395528967</v>
      </c>
      <c r="L11" s="23">
        <v>7.1886442397414285</v>
      </c>
      <c r="M11" s="23">
        <v>7.843163724277506</v>
      </c>
      <c r="N11" s="23">
        <v>7.136036293551882</v>
      </c>
      <c r="O11" s="23">
        <v>6.863507260391038</v>
      </c>
      <c r="P11" s="23">
        <v>6.344808270652233</v>
      </c>
      <c r="Q11" s="23">
        <v>6.175103844261262</v>
      </c>
      <c r="R11" s="23">
        <v>6.745819227812591</v>
      </c>
      <c r="S11" s="23">
        <v>6.436953054116851</v>
      </c>
      <c r="T11" s="23">
        <v>6.340004282271606</v>
      </c>
      <c r="U11" s="23">
        <v>6.317240165400542</v>
      </c>
      <c r="V11" s="23">
        <v>2.674697670648</v>
      </c>
      <c r="W11" s="23">
        <v>3.8588806743120005</v>
      </c>
      <c r="X11" s="23">
        <v>2.756530969602</v>
      </c>
      <c r="Y11" s="23">
        <v>1.508609750821</v>
      </c>
      <c r="Z11" s="23">
        <v>1.154240611179</v>
      </c>
      <c r="AA11" s="23">
        <v>19.257825079616</v>
      </c>
      <c r="AB11" s="24">
        <v>323.31095193274905</v>
      </c>
    </row>
    <row r="12" spans="1:28" ht="12.75" customHeight="1">
      <c r="A12" s="122"/>
      <c r="B12" s="123"/>
      <c r="C12" s="18" t="s">
        <v>31</v>
      </c>
      <c r="D12" s="19">
        <v>100.51179433818658</v>
      </c>
      <c r="E12" s="19">
        <v>276.02118595219173</v>
      </c>
      <c r="F12" s="19">
        <v>2411.463751732374</v>
      </c>
      <c r="G12" s="19">
        <v>7810.118754879402</v>
      </c>
      <c r="H12" s="19">
        <v>10854.220587158878</v>
      </c>
      <c r="I12" s="19">
        <v>1490.1235887004905</v>
      </c>
      <c r="J12" s="19">
        <v>1372.8185305674062</v>
      </c>
      <c r="K12" s="19">
        <v>1314.989581111258</v>
      </c>
      <c r="L12" s="19">
        <v>1311.5477269139403</v>
      </c>
      <c r="M12" s="19">
        <v>1405.8040481000298</v>
      </c>
      <c r="N12" s="19">
        <v>1926.8015684219265</v>
      </c>
      <c r="O12" s="19">
        <v>1867.957666429706</v>
      </c>
      <c r="P12" s="19">
        <v>1765.0686965514742</v>
      </c>
      <c r="Q12" s="19">
        <v>1698.9773468372964</v>
      </c>
      <c r="R12" s="19">
        <v>1846.2896135384374</v>
      </c>
      <c r="S12" s="19">
        <v>1826.864784074691</v>
      </c>
      <c r="T12" s="19">
        <v>1822.9425419672598</v>
      </c>
      <c r="U12" s="19">
        <v>1911.3079442429078</v>
      </c>
      <c r="V12" s="19">
        <v>1721.0573478925173</v>
      </c>
      <c r="W12" s="19">
        <v>1826.076710853813</v>
      </c>
      <c r="X12" s="19">
        <v>1446.7821684214966</v>
      </c>
      <c r="Y12" s="19">
        <v>1576.262547808615</v>
      </c>
      <c r="Z12" s="19">
        <v>817.2226219812418</v>
      </c>
      <c r="AA12" s="19">
        <v>4811.078990561418</v>
      </c>
      <c r="AB12" s="20">
        <v>55212.31009903696</v>
      </c>
    </row>
    <row r="13" spans="1:28" ht="12.75" customHeight="1">
      <c r="A13" s="122"/>
      <c r="B13" s="123" t="s">
        <v>28</v>
      </c>
      <c r="C13" s="123"/>
      <c r="D13" s="19">
        <v>2362.272662151312</v>
      </c>
      <c r="E13" s="19">
        <v>2023.4328094352336</v>
      </c>
      <c r="F13" s="19">
        <v>8149.517027212099</v>
      </c>
      <c r="G13" s="19">
        <v>21013.017011938256</v>
      </c>
      <c r="H13" s="19">
        <v>25850.563147397726</v>
      </c>
      <c r="I13" s="19">
        <v>2971.500366675573</v>
      </c>
      <c r="J13" s="19">
        <v>2809.6851628558147</v>
      </c>
      <c r="K13" s="19">
        <v>2828.5845391975813</v>
      </c>
      <c r="L13" s="19">
        <v>3001.0758400330096</v>
      </c>
      <c r="M13" s="19">
        <v>3025.321084489117</v>
      </c>
      <c r="N13" s="19">
        <v>3905.7787523761</v>
      </c>
      <c r="O13" s="19">
        <v>3865.8634847529197</v>
      </c>
      <c r="P13" s="19">
        <v>3417.1772886079075</v>
      </c>
      <c r="Q13" s="19">
        <v>3365.9176662084283</v>
      </c>
      <c r="R13" s="19">
        <v>3599.9900635693925</v>
      </c>
      <c r="S13" s="19">
        <v>3707.165269289652</v>
      </c>
      <c r="T13" s="19">
        <v>3612.9072584308315</v>
      </c>
      <c r="U13" s="19">
        <v>3817.378510402947</v>
      </c>
      <c r="V13" s="19">
        <v>3600.923148580376</v>
      </c>
      <c r="W13" s="19">
        <v>3639.8871008330602</v>
      </c>
      <c r="X13" s="19">
        <v>3194.9777860573527</v>
      </c>
      <c r="Y13" s="19">
        <v>2982.6457283671043</v>
      </c>
      <c r="Z13" s="19">
        <v>1668.435217430372</v>
      </c>
      <c r="AA13" s="19">
        <v>8392.087981577584</v>
      </c>
      <c r="AB13" s="20">
        <v>126806.10490786975</v>
      </c>
    </row>
    <row r="14" spans="1:28" ht="12.75" customHeight="1">
      <c r="A14" s="122" t="s">
        <v>66</v>
      </c>
      <c r="B14" s="123" t="s">
        <v>29</v>
      </c>
      <c r="C14" s="35" t="s">
        <v>58</v>
      </c>
      <c r="D14" s="43">
        <v>3048.559841512685</v>
      </c>
      <c r="E14" s="43">
        <v>1663.0640453204078</v>
      </c>
      <c r="F14" s="43">
        <v>4175.480856622882</v>
      </c>
      <c r="G14" s="43">
        <v>8481.720671644465</v>
      </c>
      <c r="H14" s="43">
        <v>8785.616252929827</v>
      </c>
      <c r="I14" s="43">
        <v>838.3396481596759</v>
      </c>
      <c r="J14" s="43">
        <v>831.5201364082872</v>
      </c>
      <c r="K14" s="43">
        <v>854.62090796771</v>
      </c>
      <c r="L14" s="43">
        <v>963.865110627596</v>
      </c>
      <c r="M14" s="43">
        <v>933.6173965025513</v>
      </c>
      <c r="N14" s="43">
        <v>1135.401728412238</v>
      </c>
      <c r="O14" s="43">
        <v>1143.2678409613025</v>
      </c>
      <c r="P14" s="43">
        <v>907.3184102604688</v>
      </c>
      <c r="Q14" s="43">
        <v>974.5202924340718</v>
      </c>
      <c r="R14" s="43">
        <v>993.43119598636</v>
      </c>
      <c r="S14" s="43">
        <v>1016.3010190055625</v>
      </c>
      <c r="T14" s="43">
        <v>920.7034045125444</v>
      </c>
      <c r="U14" s="43">
        <v>952.3736653408922</v>
      </c>
      <c r="V14" s="43">
        <v>945.9181947104368</v>
      </c>
      <c r="W14" s="43">
        <v>885.8709540962291</v>
      </c>
      <c r="X14" s="43">
        <v>889.7321057208868</v>
      </c>
      <c r="Y14" s="43">
        <v>805.1602059089367</v>
      </c>
      <c r="Z14" s="43">
        <v>510.2517794985055</v>
      </c>
      <c r="AA14" s="43">
        <v>844.6736637419144</v>
      </c>
      <c r="AB14" s="44">
        <v>43501.32932828644</v>
      </c>
    </row>
    <row r="15" spans="1:28" ht="12.75" customHeight="1">
      <c r="A15" s="122"/>
      <c r="B15" s="123"/>
      <c r="C15" s="38" t="s">
        <v>79</v>
      </c>
      <c r="D15" s="45">
        <v>7.779974977862674</v>
      </c>
      <c r="E15" s="45">
        <v>12.229281517451637</v>
      </c>
      <c r="F15" s="45">
        <v>34.84870821796531</v>
      </c>
      <c r="G15" s="45">
        <v>67.27164019693718</v>
      </c>
      <c r="H15" s="45">
        <v>111.98707009696747</v>
      </c>
      <c r="I15" s="45">
        <v>16.023187699790537</v>
      </c>
      <c r="J15" s="45">
        <v>19.317944155146947</v>
      </c>
      <c r="K15" s="45">
        <v>20.70836081033221</v>
      </c>
      <c r="L15" s="45">
        <v>15.310665600988752</v>
      </c>
      <c r="M15" s="45">
        <v>12.9130698325682</v>
      </c>
      <c r="N15" s="45">
        <v>25.295053224413884</v>
      </c>
      <c r="O15" s="45">
        <v>23.44354721455818</v>
      </c>
      <c r="P15" s="45">
        <v>25.091909737236268</v>
      </c>
      <c r="Q15" s="45">
        <v>19.487971385144185</v>
      </c>
      <c r="R15" s="45">
        <v>15.165925321939445</v>
      </c>
      <c r="S15" s="45">
        <v>26.282486983055758</v>
      </c>
      <c r="T15" s="45">
        <v>22.466049765370393</v>
      </c>
      <c r="U15" s="45">
        <v>20.813184445503886</v>
      </c>
      <c r="V15" s="45">
        <v>27.434263198931212</v>
      </c>
      <c r="W15" s="45">
        <v>21.636572635681077</v>
      </c>
      <c r="X15" s="45">
        <v>27.234703416062562</v>
      </c>
      <c r="Y15" s="45">
        <v>22.85933618107136</v>
      </c>
      <c r="Z15" s="45">
        <v>15.34272854427365</v>
      </c>
      <c r="AA15" s="45">
        <v>104.44828510258222</v>
      </c>
      <c r="AB15" s="46">
        <v>715.3919202618349</v>
      </c>
    </row>
    <row r="16" spans="1:28" ht="12.75" customHeight="1">
      <c r="A16" s="122"/>
      <c r="B16" s="123"/>
      <c r="C16" s="22" t="s">
        <v>30</v>
      </c>
      <c r="D16" s="23">
        <v>9.113844319795</v>
      </c>
      <c r="E16" s="23">
        <v>2.2664546339390004</v>
      </c>
      <c r="F16" s="23">
        <v>7.077767264035999</v>
      </c>
      <c r="G16" s="23">
        <v>17.907711650744996</v>
      </c>
      <c r="H16" s="23">
        <v>13.553154766455</v>
      </c>
      <c r="I16" s="23">
        <v>1.3352830392074104</v>
      </c>
      <c r="J16" s="23">
        <v>1.3274450827380258</v>
      </c>
      <c r="K16" s="23">
        <v>1.3606140646360276</v>
      </c>
      <c r="L16" s="23">
        <v>1.5085130784658334</v>
      </c>
      <c r="M16" s="23">
        <v>1.4241458408677026</v>
      </c>
      <c r="N16" s="23">
        <v>0.6695975849266501</v>
      </c>
      <c r="O16" s="23">
        <v>0.6761074489192777</v>
      </c>
      <c r="P16" s="23">
        <v>0.5417101897017056</v>
      </c>
      <c r="Q16" s="23">
        <v>0.5753572295359364</v>
      </c>
      <c r="R16" s="23">
        <v>0.5780570533124305</v>
      </c>
      <c r="S16" s="23">
        <v>0.9290226144046351</v>
      </c>
      <c r="T16" s="23">
        <v>0.8437597751869722</v>
      </c>
      <c r="U16" s="23">
        <v>0.8739146691333929</v>
      </c>
      <c r="V16" s="23">
        <v>1.387845267463</v>
      </c>
      <c r="W16" s="23">
        <v>1.4498829860400002</v>
      </c>
      <c r="X16" s="23">
        <v>0.202379985609</v>
      </c>
      <c r="Y16" s="23">
        <v>1.614057386981</v>
      </c>
      <c r="Z16" s="23">
        <v>0.31153398318600006</v>
      </c>
      <c r="AA16" s="23">
        <v>3.26620641972</v>
      </c>
      <c r="AB16" s="24">
        <v>70.794366335005</v>
      </c>
    </row>
    <row r="17" spans="1:28" ht="12.75" customHeight="1">
      <c r="A17" s="122"/>
      <c r="B17" s="123"/>
      <c r="C17" s="18" t="s">
        <v>31</v>
      </c>
      <c r="D17" s="19">
        <v>3065.4536608103426</v>
      </c>
      <c r="E17" s="19">
        <v>1677.5597814717985</v>
      </c>
      <c r="F17" s="19">
        <v>4217.407332104885</v>
      </c>
      <c r="G17" s="19">
        <v>8566.900023492146</v>
      </c>
      <c r="H17" s="19">
        <v>8911.15647779325</v>
      </c>
      <c r="I17" s="19">
        <v>855.6981188986738</v>
      </c>
      <c r="J17" s="19">
        <v>852.1655256461721</v>
      </c>
      <c r="K17" s="19">
        <v>876.6898828426782</v>
      </c>
      <c r="L17" s="19">
        <v>980.6842893070504</v>
      </c>
      <c r="M17" s="19">
        <v>947.9546121759871</v>
      </c>
      <c r="N17" s="19">
        <v>1161.3663792215784</v>
      </c>
      <c r="O17" s="19">
        <v>1167.38749562478</v>
      </c>
      <c r="P17" s="19">
        <v>932.9520301874068</v>
      </c>
      <c r="Q17" s="19">
        <v>994.5836210487519</v>
      </c>
      <c r="R17" s="19">
        <v>1009.1751783616119</v>
      </c>
      <c r="S17" s="19">
        <v>1043.5125286030227</v>
      </c>
      <c r="T17" s="19">
        <v>944.0132140531019</v>
      </c>
      <c r="U17" s="19">
        <v>974.0607644555294</v>
      </c>
      <c r="V17" s="19">
        <v>974.7403031768309</v>
      </c>
      <c r="W17" s="19">
        <v>908.9574097179501</v>
      </c>
      <c r="X17" s="19">
        <v>917.1691891225585</v>
      </c>
      <c r="Y17" s="19">
        <v>829.633599476989</v>
      </c>
      <c r="Z17" s="19">
        <v>525.9060420259651</v>
      </c>
      <c r="AA17" s="19">
        <v>952.3881552642167</v>
      </c>
      <c r="AB17" s="20">
        <v>44287.515614883276</v>
      </c>
    </row>
    <row r="18" spans="1:28" ht="12.75" customHeight="1">
      <c r="A18" s="122"/>
      <c r="B18" s="123" t="s">
        <v>80</v>
      </c>
      <c r="C18" s="35" t="s">
        <v>58</v>
      </c>
      <c r="D18" s="43">
        <v>88.20578222734146</v>
      </c>
      <c r="E18" s="43">
        <v>90.48414061835527</v>
      </c>
      <c r="F18" s="43">
        <v>385.1058185957624</v>
      </c>
      <c r="G18" s="43">
        <v>938.0075793289438</v>
      </c>
      <c r="H18" s="43">
        <v>1234.9045838382026</v>
      </c>
      <c r="I18" s="43">
        <v>137.22880961516663</v>
      </c>
      <c r="J18" s="43">
        <v>135.36504049633007</v>
      </c>
      <c r="K18" s="43">
        <v>137.60900881092454</v>
      </c>
      <c r="L18" s="43">
        <v>157.69852682552823</v>
      </c>
      <c r="M18" s="43">
        <v>162.92416995674574</v>
      </c>
      <c r="N18" s="43">
        <v>240.78784565334055</v>
      </c>
      <c r="O18" s="43">
        <v>224.08374886129712</v>
      </c>
      <c r="P18" s="43">
        <v>177.20378803687973</v>
      </c>
      <c r="Q18" s="43">
        <v>182.8633240349872</v>
      </c>
      <c r="R18" s="43">
        <v>174.8103444385098</v>
      </c>
      <c r="S18" s="43">
        <v>209.20682083276066</v>
      </c>
      <c r="T18" s="43">
        <v>184.24822413998356</v>
      </c>
      <c r="U18" s="43">
        <v>181.4069320659004</v>
      </c>
      <c r="V18" s="43">
        <v>183.99435787604276</v>
      </c>
      <c r="W18" s="43">
        <v>169.6475222729762</v>
      </c>
      <c r="X18" s="43">
        <v>172.6457735161299</v>
      </c>
      <c r="Y18" s="43">
        <v>153.6524267628217</v>
      </c>
      <c r="Z18" s="43">
        <v>98.60208615131647</v>
      </c>
      <c r="AA18" s="43">
        <v>97.23195676143598</v>
      </c>
      <c r="AB18" s="44">
        <v>5917.918611717682</v>
      </c>
    </row>
    <row r="19" spans="1:28" ht="12.75" customHeight="1">
      <c r="A19" s="122"/>
      <c r="B19" s="123"/>
      <c r="C19" s="38" t="s">
        <v>79</v>
      </c>
      <c r="D19" s="45">
        <v>14.177253322215796</v>
      </c>
      <c r="E19" s="45">
        <v>41.90673447980692</v>
      </c>
      <c r="F19" s="45">
        <v>459.246588460802</v>
      </c>
      <c r="G19" s="45">
        <v>1894.2358332476572</v>
      </c>
      <c r="H19" s="45">
        <v>2638.1463407957895</v>
      </c>
      <c r="I19" s="45">
        <v>370.26615729843206</v>
      </c>
      <c r="J19" s="45">
        <v>391.94227593892424</v>
      </c>
      <c r="K19" s="45">
        <v>407.7548261135329</v>
      </c>
      <c r="L19" s="45">
        <v>381.21643374637887</v>
      </c>
      <c r="M19" s="45">
        <v>383.1578801017249</v>
      </c>
      <c r="N19" s="45">
        <v>480.09688460372865</v>
      </c>
      <c r="O19" s="45">
        <v>530.0419826495072</v>
      </c>
      <c r="P19" s="45">
        <v>485.1055715326714</v>
      </c>
      <c r="Q19" s="45">
        <v>436.0002424899024</v>
      </c>
      <c r="R19" s="45">
        <v>449.26756892041305</v>
      </c>
      <c r="S19" s="45">
        <v>504.89167618090477</v>
      </c>
      <c r="T19" s="45">
        <v>504.82371881532606</v>
      </c>
      <c r="U19" s="45">
        <v>494.178107425231</v>
      </c>
      <c r="V19" s="45">
        <v>449.1684072374186</v>
      </c>
      <c r="W19" s="45">
        <v>402.47343949587287</v>
      </c>
      <c r="X19" s="45">
        <v>469.313643413562</v>
      </c>
      <c r="Y19" s="45">
        <v>423.10861848304813</v>
      </c>
      <c r="Z19" s="45">
        <v>239.43494800476884</v>
      </c>
      <c r="AA19" s="45">
        <v>970.3646905058515</v>
      </c>
      <c r="AB19" s="46">
        <v>13820.319823263473</v>
      </c>
    </row>
    <row r="20" spans="1:28" ht="12.75" customHeight="1">
      <c r="A20" s="122"/>
      <c r="B20" s="123"/>
      <c r="C20" s="22" t="s">
        <v>30</v>
      </c>
      <c r="D20" s="23">
        <v>1.125632560874</v>
      </c>
      <c r="E20" s="23">
        <v>2.684646383406</v>
      </c>
      <c r="F20" s="23">
        <v>7.274363543419001</v>
      </c>
      <c r="G20" s="23">
        <v>26.693315640595998</v>
      </c>
      <c r="H20" s="23">
        <v>27.557301097144002</v>
      </c>
      <c r="I20" s="23">
        <v>2.023729456118449</v>
      </c>
      <c r="J20" s="23">
        <v>2.102543826131211</v>
      </c>
      <c r="K20" s="23">
        <v>2.174424342567087</v>
      </c>
      <c r="L20" s="23">
        <v>2.1249885348633626</v>
      </c>
      <c r="M20" s="23">
        <v>2.10831143861689</v>
      </c>
      <c r="N20" s="23">
        <v>2.6883297885162425</v>
      </c>
      <c r="O20" s="23">
        <v>2.7227891597842397</v>
      </c>
      <c r="P20" s="23">
        <v>2.350773207118185</v>
      </c>
      <c r="Q20" s="23">
        <v>2.2017383683737615</v>
      </c>
      <c r="R20" s="23">
        <v>2.1781294093175707</v>
      </c>
      <c r="S20" s="23">
        <v>2.8627323220145424</v>
      </c>
      <c r="T20" s="23">
        <v>2.780875357615093</v>
      </c>
      <c r="U20" s="23">
        <v>2.707421220582365</v>
      </c>
      <c r="V20" s="23">
        <v>3.634924853548</v>
      </c>
      <c r="W20" s="23">
        <v>0.19441579090400002</v>
      </c>
      <c r="X20" s="23">
        <v>1.683263071849</v>
      </c>
      <c r="Y20" s="23">
        <v>1.271906179986</v>
      </c>
      <c r="Z20" s="23">
        <v>0.9665949277920002</v>
      </c>
      <c r="AA20" s="23">
        <v>4.64651473268</v>
      </c>
      <c r="AB20" s="24">
        <v>108.75966521381699</v>
      </c>
    </row>
    <row r="21" spans="1:28" ht="12.75" customHeight="1">
      <c r="A21" s="122"/>
      <c r="B21" s="123"/>
      <c r="C21" s="18" t="s">
        <v>31</v>
      </c>
      <c r="D21" s="19">
        <v>103.50866811043127</v>
      </c>
      <c r="E21" s="19">
        <v>135.0755214815682</v>
      </c>
      <c r="F21" s="19">
        <v>851.6267705999835</v>
      </c>
      <c r="G21" s="19">
        <v>2858.936728217197</v>
      </c>
      <c r="H21" s="19">
        <v>3900.6082257311355</v>
      </c>
      <c r="I21" s="19">
        <v>509.51869636971713</v>
      </c>
      <c r="J21" s="19">
        <v>529.4098602613855</v>
      </c>
      <c r="K21" s="19">
        <v>547.5382592670245</v>
      </c>
      <c r="L21" s="19">
        <v>541.0399491067705</v>
      </c>
      <c r="M21" s="19">
        <v>548.1903614970876</v>
      </c>
      <c r="N21" s="19">
        <v>723.5730600455854</v>
      </c>
      <c r="O21" s="19">
        <v>756.8485206705884</v>
      </c>
      <c r="P21" s="19">
        <v>664.6601327766693</v>
      </c>
      <c r="Q21" s="19">
        <v>621.0653048932634</v>
      </c>
      <c r="R21" s="19">
        <v>626.2560427682404</v>
      </c>
      <c r="S21" s="19">
        <v>716.96122933568</v>
      </c>
      <c r="T21" s="19">
        <v>691.8528183129246</v>
      </c>
      <c r="U21" s="19">
        <v>678.2924607117139</v>
      </c>
      <c r="V21" s="19">
        <v>636.7976899670093</v>
      </c>
      <c r="W21" s="19">
        <v>572.3153775597532</v>
      </c>
      <c r="X21" s="19">
        <v>643.6426800015408</v>
      </c>
      <c r="Y21" s="19">
        <v>578.0329514258558</v>
      </c>
      <c r="Z21" s="19">
        <v>339.0036290838773</v>
      </c>
      <c r="AA21" s="19">
        <v>1072.2431619999675</v>
      </c>
      <c r="AB21" s="20">
        <v>19846.99810019497</v>
      </c>
    </row>
    <row r="22" spans="1:28" ht="12.75" customHeight="1">
      <c r="A22" s="122"/>
      <c r="B22" s="123" t="s">
        <v>28</v>
      </c>
      <c r="C22" s="123"/>
      <c r="D22" s="19">
        <v>3168.962328920774</v>
      </c>
      <c r="E22" s="19">
        <v>1812.6353029533666</v>
      </c>
      <c r="F22" s="19">
        <v>5069.034102704867</v>
      </c>
      <c r="G22" s="19">
        <v>11425.836751709343</v>
      </c>
      <c r="H22" s="19">
        <v>12811.764703524388</v>
      </c>
      <c r="I22" s="19">
        <v>1365.216815268391</v>
      </c>
      <c r="J22" s="19">
        <v>1381.5753859075576</v>
      </c>
      <c r="K22" s="19">
        <v>1424.228142109703</v>
      </c>
      <c r="L22" s="19">
        <v>1521.724238413821</v>
      </c>
      <c r="M22" s="19">
        <v>1496.144973673075</v>
      </c>
      <c r="N22" s="19">
        <v>1884.9394392671638</v>
      </c>
      <c r="O22" s="19">
        <v>1924.2360162953682</v>
      </c>
      <c r="P22" s="19">
        <v>1597.612162964076</v>
      </c>
      <c r="Q22" s="19">
        <v>1615.6489259420152</v>
      </c>
      <c r="R22" s="19">
        <v>1635.4312211298525</v>
      </c>
      <c r="S22" s="19">
        <v>1760.4737579387029</v>
      </c>
      <c r="T22" s="19">
        <v>1635.8660323660263</v>
      </c>
      <c r="U22" s="19">
        <v>1652.3532251672432</v>
      </c>
      <c r="V22" s="19">
        <v>1611.5379931438401</v>
      </c>
      <c r="W22" s="19">
        <v>1481.2727872777032</v>
      </c>
      <c r="X22" s="19">
        <v>1560.811869124099</v>
      </c>
      <c r="Y22" s="19">
        <v>1407.666550902845</v>
      </c>
      <c r="Z22" s="19">
        <v>864.9096711098425</v>
      </c>
      <c r="AA22" s="19">
        <v>2024.6313172641842</v>
      </c>
      <c r="AB22" s="20">
        <v>64134.51371507826</v>
      </c>
    </row>
    <row r="23" spans="1:28" ht="12.75" customHeight="1">
      <c r="A23" s="122" t="s">
        <v>67</v>
      </c>
      <c r="B23" s="123" t="s">
        <v>29</v>
      </c>
      <c r="C23" s="35" t="s">
        <v>58</v>
      </c>
      <c r="D23" s="43">
        <v>4506.147396860387</v>
      </c>
      <c r="E23" s="43">
        <v>1757.7804774772362</v>
      </c>
      <c r="F23" s="43">
        <v>4936.066618178768</v>
      </c>
      <c r="G23" s="43">
        <v>9786.464053069281</v>
      </c>
      <c r="H23" s="43">
        <v>9910.50016686737</v>
      </c>
      <c r="I23" s="43">
        <v>762.8354442682197</v>
      </c>
      <c r="J23" s="43">
        <v>763.5033148029542</v>
      </c>
      <c r="K23" s="43">
        <v>899.6355838634037</v>
      </c>
      <c r="L23" s="43">
        <v>1089.0773350426991</v>
      </c>
      <c r="M23" s="43">
        <v>1137.317274517363</v>
      </c>
      <c r="N23" s="43">
        <v>1386.8249536232315</v>
      </c>
      <c r="O23" s="43">
        <v>1314.7899199441604</v>
      </c>
      <c r="P23" s="43">
        <v>1081.3015961693952</v>
      </c>
      <c r="Q23" s="43">
        <v>1078.8832740661392</v>
      </c>
      <c r="R23" s="43">
        <v>1072.020699975147</v>
      </c>
      <c r="S23" s="43">
        <v>1141.0993720406218</v>
      </c>
      <c r="T23" s="43">
        <v>1074.943135915114</v>
      </c>
      <c r="U23" s="43">
        <v>1131.5180835186468</v>
      </c>
      <c r="V23" s="43">
        <v>1081.9262597307008</v>
      </c>
      <c r="W23" s="43">
        <v>1012.5225134617056</v>
      </c>
      <c r="X23" s="43">
        <v>966.1222068111737</v>
      </c>
      <c r="Y23" s="43">
        <v>782.2178566844024</v>
      </c>
      <c r="Z23" s="43">
        <v>469.4397977439883</v>
      </c>
      <c r="AA23" s="43">
        <v>1362.0623890776117</v>
      </c>
      <c r="AB23" s="44">
        <v>50504.99972370972</v>
      </c>
    </row>
    <row r="24" spans="1:28" ht="12.75" customHeight="1">
      <c r="A24" s="122"/>
      <c r="B24" s="123"/>
      <c r="C24" s="38" t="s">
        <v>79</v>
      </c>
      <c r="D24" s="45">
        <v>22.91423621940039</v>
      </c>
      <c r="E24" s="45">
        <v>36.874395670674154</v>
      </c>
      <c r="F24" s="45">
        <v>108.39213072427044</v>
      </c>
      <c r="G24" s="45">
        <v>175.05221255468737</v>
      </c>
      <c r="H24" s="45">
        <v>198.70416400194588</v>
      </c>
      <c r="I24" s="45">
        <v>23.057438926765283</v>
      </c>
      <c r="J24" s="45">
        <v>25.220109285283996</v>
      </c>
      <c r="K24" s="45">
        <v>27.80577609492032</v>
      </c>
      <c r="L24" s="45">
        <v>26.657530253403326</v>
      </c>
      <c r="M24" s="45">
        <v>24.58490150396101</v>
      </c>
      <c r="N24" s="45">
        <v>41.25050812696619</v>
      </c>
      <c r="O24" s="45">
        <v>35.26598924839242</v>
      </c>
      <c r="P24" s="45">
        <v>30.710280425901363</v>
      </c>
      <c r="Q24" s="45">
        <v>23.769981732778874</v>
      </c>
      <c r="R24" s="45">
        <v>19.151207118768816</v>
      </c>
      <c r="S24" s="45">
        <v>31.157616563466043</v>
      </c>
      <c r="T24" s="45">
        <v>30.790835216360417</v>
      </c>
      <c r="U24" s="45">
        <v>29.631431624298685</v>
      </c>
      <c r="V24" s="45">
        <v>30.856005931145805</v>
      </c>
      <c r="W24" s="45">
        <v>24.13431287564907</v>
      </c>
      <c r="X24" s="45">
        <v>32.39800823461071</v>
      </c>
      <c r="Y24" s="45">
        <v>24.694189175240673</v>
      </c>
      <c r="Z24" s="45">
        <v>16.957541109089256</v>
      </c>
      <c r="AA24" s="45">
        <v>187.4195099533995</v>
      </c>
      <c r="AB24" s="46">
        <v>1227.4503125713798</v>
      </c>
    </row>
    <row r="25" spans="1:28" ht="12.75" customHeight="1">
      <c r="A25" s="122"/>
      <c r="B25" s="123"/>
      <c r="C25" s="22" t="s">
        <v>30</v>
      </c>
      <c r="D25" s="23">
        <v>23.093186039486003</v>
      </c>
      <c r="E25" s="23">
        <v>6.349239449866</v>
      </c>
      <c r="F25" s="23">
        <v>12.162428303397</v>
      </c>
      <c r="G25" s="23">
        <v>13.277175756196998</v>
      </c>
      <c r="H25" s="23">
        <v>12.888964219341002</v>
      </c>
      <c r="I25" s="23">
        <v>0.6390481421432517</v>
      </c>
      <c r="J25" s="23">
        <v>0.6400476868110221</v>
      </c>
      <c r="K25" s="23">
        <v>0.7589641375289669</v>
      </c>
      <c r="L25" s="23">
        <v>0.9354699385397004</v>
      </c>
      <c r="M25" s="23">
        <v>1.017159715229059</v>
      </c>
      <c r="N25" s="23">
        <v>1.642647278817408</v>
      </c>
      <c r="O25" s="23">
        <v>1.5013021342699724</v>
      </c>
      <c r="P25" s="23">
        <v>1.2293559998009618</v>
      </c>
      <c r="Q25" s="23">
        <v>1.1962236600682956</v>
      </c>
      <c r="R25" s="23">
        <v>1.1752220761613619</v>
      </c>
      <c r="S25" s="23">
        <v>1.1144278942491337</v>
      </c>
      <c r="T25" s="23">
        <v>1.036391042722059</v>
      </c>
      <c r="U25" s="23">
        <v>1.0903598627288074</v>
      </c>
      <c r="V25" s="23">
        <v>0.6021985615600001</v>
      </c>
      <c r="W25" s="23">
        <v>0.186466503035</v>
      </c>
      <c r="X25" s="23">
        <v>0.3930952433520001</v>
      </c>
      <c r="Y25" s="23">
        <v>0.568481216033</v>
      </c>
      <c r="Z25" s="23">
        <v>0.6574893539880001</v>
      </c>
      <c r="AA25" s="23">
        <v>10.620532396934</v>
      </c>
      <c r="AB25" s="24">
        <v>94.775876612259</v>
      </c>
    </row>
    <row r="26" spans="1:28" ht="12.75" customHeight="1">
      <c r="A26" s="122"/>
      <c r="B26" s="123"/>
      <c r="C26" s="18" t="s">
        <v>31</v>
      </c>
      <c r="D26" s="19">
        <v>4552.154819119272</v>
      </c>
      <c r="E26" s="19">
        <v>1801.0041125977764</v>
      </c>
      <c r="F26" s="19">
        <v>5056.621177206436</v>
      </c>
      <c r="G26" s="19">
        <v>9974.793441380167</v>
      </c>
      <c r="H26" s="19">
        <v>10122.093295088656</v>
      </c>
      <c r="I26" s="19">
        <v>786.5319313371282</v>
      </c>
      <c r="J26" s="19">
        <v>789.3634717750492</v>
      </c>
      <c r="K26" s="19">
        <v>928.200324095853</v>
      </c>
      <c r="L26" s="19">
        <v>1116.6703352346424</v>
      </c>
      <c r="M26" s="19">
        <v>1162.9193357365532</v>
      </c>
      <c r="N26" s="19">
        <v>1429.7181090290153</v>
      </c>
      <c r="O26" s="19">
        <v>1351.5572113268227</v>
      </c>
      <c r="P26" s="19">
        <v>1113.2412325950977</v>
      </c>
      <c r="Q26" s="19">
        <v>1103.8494794589865</v>
      </c>
      <c r="R26" s="19">
        <v>1092.347129170077</v>
      </c>
      <c r="S26" s="19">
        <v>1173.371416498337</v>
      </c>
      <c r="T26" s="19">
        <v>1106.7703621741964</v>
      </c>
      <c r="U26" s="19">
        <v>1162.2398750056743</v>
      </c>
      <c r="V26" s="19">
        <v>1113.3844642234067</v>
      </c>
      <c r="W26" s="19">
        <v>1036.8432928403895</v>
      </c>
      <c r="X26" s="19">
        <v>998.9133102891363</v>
      </c>
      <c r="Y26" s="19">
        <v>807.480527075676</v>
      </c>
      <c r="Z26" s="19">
        <v>487.05482820706567</v>
      </c>
      <c r="AA26" s="19">
        <v>1560.102431427945</v>
      </c>
      <c r="AB26" s="20">
        <v>51827.22591289337</v>
      </c>
    </row>
    <row r="27" spans="1:28" ht="12.75" customHeight="1">
      <c r="A27" s="122"/>
      <c r="B27" s="123" t="s">
        <v>80</v>
      </c>
      <c r="C27" s="35" t="s">
        <v>58</v>
      </c>
      <c r="D27" s="43">
        <v>139.4001907062308</v>
      </c>
      <c r="E27" s="43">
        <v>109.00433791704425</v>
      </c>
      <c r="F27" s="43">
        <v>460.6748599815885</v>
      </c>
      <c r="G27" s="43">
        <v>1140.8428666110683</v>
      </c>
      <c r="H27" s="43">
        <v>1375.341015813456</v>
      </c>
      <c r="I27" s="43">
        <v>165.11239535948675</v>
      </c>
      <c r="J27" s="43">
        <v>150.99431266569448</v>
      </c>
      <c r="K27" s="43">
        <v>149.2941293394533</v>
      </c>
      <c r="L27" s="43">
        <v>166.0381315740596</v>
      </c>
      <c r="M27" s="43">
        <v>190.22807530435347</v>
      </c>
      <c r="N27" s="43">
        <v>303.7857584807279</v>
      </c>
      <c r="O27" s="43">
        <v>264.0764762716525</v>
      </c>
      <c r="P27" s="43">
        <v>209.20785327750679</v>
      </c>
      <c r="Q27" s="43">
        <v>207.33784252235262</v>
      </c>
      <c r="R27" s="43">
        <v>211.72388887060393</v>
      </c>
      <c r="S27" s="43">
        <v>219.7214226577389</v>
      </c>
      <c r="T27" s="43">
        <v>199.68501767115248</v>
      </c>
      <c r="U27" s="43">
        <v>199.15094509744137</v>
      </c>
      <c r="V27" s="43">
        <v>210.3511056164475</v>
      </c>
      <c r="W27" s="43">
        <v>186.31679170262078</v>
      </c>
      <c r="X27" s="43">
        <v>190.3822103393595</v>
      </c>
      <c r="Y27" s="43">
        <v>146.10803784616417</v>
      </c>
      <c r="Z27" s="43">
        <v>82.6749702238606</v>
      </c>
      <c r="AA27" s="43">
        <v>147.03466813239305</v>
      </c>
      <c r="AB27" s="44">
        <v>6824.487303982456</v>
      </c>
    </row>
    <row r="28" spans="1:28" ht="12.75" customHeight="1">
      <c r="A28" s="122"/>
      <c r="B28" s="123"/>
      <c r="C28" s="38" t="s">
        <v>79</v>
      </c>
      <c r="D28" s="45">
        <v>25.530672937371328</v>
      </c>
      <c r="E28" s="45">
        <v>89.34142928575294</v>
      </c>
      <c r="F28" s="45">
        <v>1147.3836692380896</v>
      </c>
      <c r="G28" s="45">
        <v>4237.98741255691</v>
      </c>
      <c r="H28" s="45">
        <v>5130.632891374252</v>
      </c>
      <c r="I28" s="45">
        <v>638.7043739434822</v>
      </c>
      <c r="J28" s="45">
        <v>554.4700253761268</v>
      </c>
      <c r="K28" s="45">
        <v>584.9151821056075</v>
      </c>
      <c r="L28" s="45">
        <v>654.1835159501608</v>
      </c>
      <c r="M28" s="45">
        <v>776.6976832460779</v>
      </c>
      <c r="N28" s="45">
        <v>1102.0562721153333</v>
      </c>
      <c r="O28" s="45">
        <v>1217.8143668932305</v>
      </c>
      <c r="P28" s="45">
        <v>1025.7317753203827</v>
      </c>
      <c r="Q28" s="45">
        <v>825.3113487845562</v>
      </c>
      <c r="R28" s="45">
        <v>777.8312433849037</v>
      </c>
      <c r="S28" s="45">
        <v>835.2251119282976</v>
      </c>
      <c r="T28" s="45">
        <v>811.0037387842292</v>
      </c>
      <c r="U28" s="45">
        <v>799.4608243047977</v>
      </c>
      <c r="V28" s="45">
        <v>697.5444023719489</v>
      </c>
      <c r="W28" s="45">
        <v>718.2750821797629</v>
      </c>
      <c r="X28" s="45">
        <v>745.7236384007056</v>
      </c>
      <c r="Y28" s="45">
        <v>683.7400653109843</v>
      </c>
      <c r="Z28" s="45">
        <v>298.72476901867566</v>
      </c>
      <c r="AA28" s="45">
        <v>1918.7902560354667</v>
      </c>
      <c r="AB28" s="46">
        <v>26297.079750847104</v>
      </c>
    </row>
    <row r="29" spans="1:28" ht="12.75" customHeight="1">
      <c r="A29" s="122"/>
      <c r="B29" s="123"/>
      <c r="C29" s="22" t="s">
        <v>30</v>
      </c>
      <c r="D29" s="23">
        <v>2.138542278584</v>
      </c>
      <c r="E29" s="23">
        <v>1.8540117594789998</v>
      </c>
      <c r="F29" s="23">
        <v>15.285110422139997</v>
      </c>
      <c r="G29" s="23">
        <v>22.868899703539995</v>
      </c>
      <c r="H29" s="23">
        <v>35.97867590477999</v>
      </c>
      <c r="I29" s="23">
        <v>3.219427398070829</v>
      </c>
      <c r="J29" s="23">
        <v>2.850195413139159</v>
      </c>
      <c r="K29" s="23">
        <v>2.851437280597776</v>
      </c>
      <c r="L29" s="23">
        <v>3.131537134071427</v>
      </c>
      <c r="M29" s="23">
        <v>3.6662170888838093</v>
      </c>
      <c r="N29" s="23">
        <v>3.4691550073583204</v>
      </c>
      <c r="O29" s="23">
        <v>3.464243205179919</v>
      </c>
      <c r="P29" s="23">
        <v>2.8897575934465687</v>
      </c>
      <c r="Q29" s="23">
        <v>2.6184628661057103</v>
      </c>
      <c r="R29" s="23">
        <v>2.3622573082484832</v>
      </c>
      <c r="S29" s="23">
        <v>1.611788474957768</v>
      </c>
      <c r="T29" s="23">
        <v>1.516831720603647</v>
      </c>
      <c r="U29" s="23">
        <v>1.5374045171775859</v>
      </c>
      <c r="V29" s="23">
        <v>1.2150102999340002</v>
      </c>
      <c r="W29" s="23">
        <v>0.5986300163330001</v>
      </c>
      <c r="X29" s="23">
        <v>2.058645302432</v>
      </c>
      <c r="Y29" s="23">
        <v>0.606485045159</v>
      </c>
      <c r="Z29" s="23">
        <v>0.589442663101</v>
      </c>
      <c r="AA29" s="23">
        <v>7.038286989151001</v>
      </c>
      <c r="AB29" s="24">
        <v>125.42045539247398</v>
      </c>
    </row>
    <row r="30" spans="1:28" ht="12.75" customHeight="1">
      <c r="A30" s="122"/>
      <c r="B30" s="123"/>
      <c r="C30" s="18" t="s">
        <v>31</v>
      </c>
      <c r="D30" s="19">
        <v>167.0694059221861</v>
      </c>
      <c r="E30" s="19">
        <v>200.1997789622762</v>
      </c>
      <c r="F30" s="19">
        <v>1623.343639641818</v>
      </c>
      <c r="G30" s="19">
        <v>5401.699178871518</v>
      </c>
      <c r="H30" s="19">
        <v>6541.952583092487</v>
      </c>
      <c r="I30" s="19">
        <v>807.0361967010398</v>
      </c>
      <c r="J30" s="19">
        <v>708.3145334549604</v>
      </c>
      <c r="K30" s="19">
        <v>737.0607487256585</v>
      </c>
      <c r="L30" s="19">
        <v>823.3531846582919</v>
      </c>
      <c r="M30" s="19">
        <v>970.591975639315</v>
      </c>
      <c r="N30" s="19">
        <v>1409.3111856034195</v>
      </c>
      <c r="O30" s="19">
        <v>1485.3550863700632</v>
      </c>
      <c r="P30" s="19">
        <v>1237.8293861913362</v>
      </c>
      <c r="Q30" s="19">
        <v>1035.2676541730145</v>
      </c>
      <c r="R30" s="19">
        <v>991.9173895637562</v>
      </c>
      <c r="S30" s="19">
        <v>1056.5583230609946</v>
      </c>
      <c r="T30" s="19">
        <v>1012.2055881759851</v>
      </c>
      <c r="U30" s="19">
        <v>1000.1491739194166</v>
      </c>
      <c r="V30" s="19">
        <v>909.1105182883306</v>
      </c>
      <c r="W30" s="19">
        <v>905.1905038987165</v>
      </c>
      <c r="X30" s="19">
        <v>938.164494042497</v>
      </c>
      <c r="Y30" s="19">
        <v>830.4545882023074</v>
      </c>
      <c r="Z30" s="19">
        <v>381.9891819056373</v>
      </c>
      <c r="AA30" s="19">
        <v>2072.8632111570105</v>
      </c>
      <c r="AB30" s="20">
        <v>33246.98751022204</v>
      </c>
    </row>
    <row r="31" spans="1:28" ht="12.75" customHeight="1">
      <c r="A31" s="122"/>
      <c r="B31" s="123" t="s">
        <v>28</v>
      </c>
      <c r="C31" s="123"/>
      <c r="D31" s="19">
        <v>4719.22422504146</v>
      </c>
      <c r="E31" s="19">
        <v>2001.2038915600524</v>
      </c>
      <c r="F31" s="19">
        <v>6679.964816848253</v>
      </c>
      <c r="G31" s="19">
        <v>15376.492620251684</v>
      </c>
      <c r="H31" s="19">
        <v>16664.045878181147</v>
      </c>
      <c r="I31" s="19">
        <v>1593.568128038168</v>
      </c>
      <c r="J31" s="19">
        <v>1497.6780052300098</v>
      </c>
      <c r="K31" s="19">
        <v>1665.2610728215113</v>
      </c>
      <c r="L31" s="19">
        <v>1940.023519892934</v>
      </c>
      <c r="M31" s="19">
        <v>2133.511311375869</v>
      </c>
      <c r="N31" s="19">
        <v>2839.029294632435</v>
      </c>
      <c r="O31" s="19">
        <v>2836.9122976968856</v>
      </c>
      <c r="P31" s="19">
        <v>2351.0706187864344</v>
      </c>
      <c r="Q31" s="19">
        <v>2139.117133632001</v>
      </c>
      <c r="R31" s="19">
        <v>2084.2645187338335</v>
      </c>
      <c r="S31" s="19">
        <v>2229.9297395593317</v>
      </c>
      <c r="T31" s="19">
        <v>2118.975950350182</v>
      </c>
      <c r="U31" s="19">
        <v>2162.389048925091</v>
      </c>
      <c r="V31" s="19">
        <v>2022.4949825117365</v>
      </c>
      <c r="W31" s="19">
        <v>1942.0337967391063</v>
      </c>
      <c r="X31" s="19">
        <v>1937.0778043316336</v>
      </c>
      <c r="Y31" s="19">
        <v>1637.9351152779834</v>
      </c>
      <c r="Z31" s="19">
        <v>869.0440101127028</v>
      </c>
      <c r="AA31" s="19">
        <v>3632.9656425849553</v>
      </c>
      <c r="AB31" s="20">
        <v>85074.21342311539</v>
      </c>
    </row>
    <row r="32" spans="1:28" ht="12.75" customHeight="1">
      <c r="A32" s="122" t="s">
        <v>60</v>
      </c>
      <c r="B32" s="123" t="s">
        <v>29</v>
      </c>
      <c r="C32" s="35" t="s">
        <v>58</v>
      </c>
      <c r="D32" s="43">
        <f>25821.2727742883-D5-D14-D23</f>
        <v>16056.64162244587</v>
      </c>
      <c r="E32" s="43">
        <f>12770.7254657894-E5-E14-E23</f>
        <v>7677.261188729501</v>
      </c>
      <c r="F32" s="43">
        <f>33497.8511288608-F5-F14-F23</f>
        <v>18882.642117477957</v>
      </c>
      <c r="G32" s="43">
        <f>71754.8547554147-G5-G14-G23</f>
        <v>40927.0630582288</v>
      </c>
      <c r="H32" s="43">
        <f>71862.5973718416-H5-H14-H23</f>
        <v>39374.70688237083</v>
      </c>
      <c r="I32" s="43">
        <f>6602.59145471774-I5-I14-I23</f>
        <v>3681.8405999099236</v>
      </c>
      <c r="J32" s="43">
        <f>6692.00584245044-J5-J14-J23</f>
        <v>3831.0140702518875</v>
      </c>
      <c r="K32" s="43">
        <f>7173.38644982465-K5-K14-K23</f>
        <v>4072.414466091179</v>
      </c>
      <c r="L32" s="43">
        <f>8126.45649269155-L5-L14-L23</f>
        <v>4499.655056956928</v>
      </c>
      <c r="M32" s="43">
        <f>7744.44729587408-M5-M14-M23</f>
        <v>4133.89440141451</v>
      </c>
      <c r="N32" s="43">
        <f>9636.9022753548-N5-N14-N23</f>
        <v>5282.554656570023</v>
      </c>
      <c r="O32" s="43">
        <f>9228.80162161278-O5-O14-O23</f>
        <v>4916.757247705365</v>
      </c>
      <c r="P32" s="43">
        <f>7335.53557204105-P5-P14-P23</f>
        <v>3821.744274544034</v>
      </c>
      <c r="Q32" s="43">
        <f>7709.91245911182-Q5-Q14-Q23</f>
        <v>4105.351652071693</v>
      </c>
      <c r="R32" s="43">
        <f>7620.98936195408-R5-R14-R23</f>
        <v>3909.547877648125</v>
      </c>
      <c r="S32" s="43">
        <f>7962.56537450572-S5-S14-S23</f>
        <v>4046.548737590469</v>
      </c>
      <c r="T32" s="43">
        <f>7314.44381065326-T5-T14-T23</f>
        <v>3669.1896249949787</v>
      </c>
      <c r="U32" s="169">
        <f>7568.50366272776-U5-U14-U23</f>
        <v>3718.5505489314855</v>
      </c>
      <c r="V32" s="43">
        <f>7421.41965057093-V5-V14-V23</f>
        <v>3651.2490172559837</v>
      </c>
      <c r="W32" s="43">
        <f>6920.02576603411-W5-W14-W23</f>
        <v>3330.3732639994887</v>
      </c>
      <c r="X32" s="43">
        <f>6715.84607466475-X5-X14-X23</f>
        <v>3238.5893292886785</v>
      </c>
      <c r="Y32" s="43">
        <f>5602.77389186646-Y5-Y14-Y23</f>
        <v>2714.3786652468157</v>
      </c>
      <c r="Z32" s="43">
        <f>3490.78539532007-Z5-Z14-Z23</f>
        <v>1725.2104977886222</v>
      </c>
      <c r="AA32" s="43">
        <f>7766.76659303127-AA5-AA14-AA23</f>
        <v>3326.3650298640187</v>
      </c>
      <c r="AB32" s="44">
        <f>SUM(D32:AA32)</f>
        <v>194593.54388737722</v>
      </c>
    </row>
    <row r="33" spans="1:28" ht="12.75" customHeight="1">
      <c r="A33" s="122"/>
      <c r="B33" s="123"/>
      <c r="C33" s="38" t="s">
        <v>79</v>
      </c>
      <c r="D33" s="168">
        <f>102.871260746108-D6-D15-D24</f>
        <v>33.132075158152844</v>
      </c>
      <c r="E33" s="45">
        <f>168.24294768361-E6-E15-E24</f>
        <v>52.8701310827334</v>
      </c>
      <c r="F33" s="45">
        <f>536.248781491531-F6-F15-F24</f>
        <v>177.15833421222504</v>
      </c>
      <c r="G33" s="45">
        <f>1418.91541278515-G6-G15-G24</f>
        <v>563.675015704442</v>
      </c>
      <c r="H33" s="45">
        <f>2551.28911341038-H6-H15-H24</f>
        <v>1066.4244294366001</v>
      </c>
      <c r="I33" s="45">
        <f>357.729622985568-I6-I15-I24</f>
        <v>158.87598873882067</v>
      </c>
      <c r="J33" s="45">
        <f>367.830447510599-J6-J15-J24</f>
        <v>154.3862373455684</v>
      </c>
      <c r="K33" s="45">
        <f>367.477548426982-K6-K15-K24</f>
        <v>154.1592638870755</v>
      </c>
      <c r="L33" s="45">
        <f>303.18316813304-L6-L15-L24</f>
        <v>147.80082101141534</v>
      </c>
      <c r="M33" s="45">
        <f>258.528163972399-M6-M15-M24</f>
        <v>143.25755972087856</v>
      </c>
      <c r="N33" s="45">
        <f>432.111474304791-N6-N15-N24</f>
        <v>221.99475667409152</v>
      </c>
      <c r="O33" s="45">
        <f>411.915464652692-O6-O15-O24</f>
        <v>212.66083703636986</v>
      </c>
      <c r="P33" s="45">
        <f>372.626146304859-P6-P15-P24</f>
        <v>192.6731740199291</v>
      </c>
      <c r="Q33" s="45">
        <f>303.016369786966-Q6-Q15-Q24</f>
        <v>146.76935903637246</v>
      </c>
      <c r="R33" s="45">
        <f>270.022665054747-R6-R15-R24</f>
        <v>130.98937327371792</v>
      </c>
      <c r="S33" s="45">
        <f>392.636408668992-S6-S15-S24</f>
        <v>216.1053960320862</v>
      </c>
      <c r="T33" s="45">
        <f>382.618339550436-T6-T15-T24</f>
        <v>191.4827412933052</v>
      </c>
      <c r="U33" s="45">
        <f>358.685982261607-U6-U15-U24</f>
        <v>170.8997190374975</v>
      </c>
      <c r="V33" s="45">
        <f>390.298647837394-V6-V15-V24</f>
        <v>196.409124714656</v>
      </c>
      <c r="W33" s="45">
        <f>335.442851970528-W6-W15-W24</f>
        <v>167.98038240732518</v>
      </c>
      <c r="X33" s="45">
        <f>361.456886102369-X6-X15-X24</f>
        <v>178.15123415400555</v>
      </c>
      <c r="Y33" s="45">
        <f>308.819970100239-Y6-Y15-Y24</f>
        <v>156.54413558792336</v>
      </c>
      <c r="Z33" s="45">
        <f>189.800409629543-Z6-Z15-Z24</f>
        <v>92.61643053244373</v>
      </c>
      <c r="AA33" s="45">
        <f>2292.59709995574-AA6-AA15-AA24</f>
        <v>668.2287028277518</v>
      </c>
      <c r="AB33" s="46">
        <f>SUM(D33:AA33)</f>
        <v>5595.245222925386</v>
      </c>
    </row>
    <row r="34" spans="1:28" ht="12.75" customHeight="1">
      <c r="A34" s="122"/>
      <c r="B34" s="123"/>
      <c r="C34" s="22" t="s">
        <v>30</v>
      </c>
      <c r="D34" s="23">
        <f>104.389088045993-D7-D16-D25</f>
        <v>59.39007773363801</v>
      </c>
      <c r="E34" s="23">
        <f>39.962033273104-E7-E16-E25</f>
        <v>22.823609381262</v>
      </c>
      <c r="F34" s="23">
        <f>80.672348479452-F7-F16-F25</f>
        <v>42.890022350556</v>
      </c>
      <c r="G34" s="23">
        <f>151.119883344879-G7-G16-G25</f>
        <v>89.56025568030901</v>
      </c>
      <c r="H34" s="23">
        <f>138.347244153475-H7-H16-H25</f>
        <v>81.510084477269</v>
      </c>
      <c r="I34" s="23">
        <f>11.9981074985987-I7-I16-I25</f>
        <v>7.995768342278194</v>
      </c>
      <c r="J34" s="23">
        <f>12.3576817820121-J7-J16-J25</f>
        <v>8.39803443596541</v>
      </c>
      <c r="K34" s="23">
        <f>13.1985087346965-K7-K16-K25</f>
        <v>9.003611983219786</v>
      </c>
      <c r="L34" s="23">
        <f>14.5081058099015-L7-L16-L25</f>
        <v>9.809151005385921</v>
      </c>
      <c r="M34" s="23">
        <f>13.5999103507551-M7-M16-M25</f>
        <v>9.032424760217586</v>
      </c>
      <c r="N34" s="23">
        <f>15.5088753950774-N7-N16-N25</f>
        <v>9.911539605785261</v>
      </c>
      <c r="O34" s="23">
        <f>14.5398929415749-O7-O16-O25</f>
        <v>8.988369190495266</v>
      </c>
      <c r="P34" s="23">
        <f>11.5858253467314-P7-P16-P25</f>
        <v>7.028240289738999</v>
      </c>
      <c r="Q34" s="23">
        <f>11.889157982399-Q7-Q16-Q25</f>
        <v>7.3235558942482895</v>
      </c>
      <c r="R34" s="23">
        <f>11.6792156583952-R7-R16-R25</f>
        <v>6.931234182736082</v>
      </c>
      <c r="S34" s="23">
        <f>10.5277656698264-S7-S16-S25</f>
        <v>5.890984905662047</v>
      </c>
      <c r="T34" s="23">
        <f>9.68357159118851-T7-T16-T25</f>
        <v>5.325062815730122</v>
      </c>
      <c r="U34" s="23">
        <f>9.90944465100111-U7-U16-U25</f>
        <v>5.277616050141852</v>
      </c>
      <c r="V34" s="23">
        <f>9.457584877002-V7-V16-V25</f>
        <v>5.527173226589001</v>
      </c>
      <c r="W34" s="23">
        <f>6.893226926355-W7-W16-W25</f>
        <v>4.397105986593</v>
      </c>
      <c r="X34" s="23">
        <f>9.922812738483-X7-X16-X25</f>
        <v>6.207093015366999</v>
      </c>
      <c r="Y34" s="23">
        <f>6.794882562539-Y7-Y16-Y25</f>
        <v>3.968636583345</v>
      </c>
      <c r="Z34" s="23">
        <f>2.90430909732-Z7-Z16-Z25</f>
        <v>1.4897200437059999</v>
      </c>
      <c r="AA34" s="23">
        <f>49.539658780828-AA7-AA16-AA25</f>
        <v>20.810041367740997</v>
      </c>
      <c r="AB34" s="24">
        <f>SUM(D34:AA34)</f>
        <v>439.4894133079798</v>
      </c>
    </row>
    <row r="35" spans="1:28" ht="12.75" customHeight="1">
      <c r="A35" s="122"/>
      <c r="B35" s="123"/>
      <c r="C35" s="18" t="s">
        <v>31</v>
      </c>
      <c r="D35" s="19">
        <f>SUM(D32:D34)</f>
        <v>16149.163775337662</v>
      </c>
      <c r="E35" s="19">
        <f aca="true" t="shared" si="0" ref="E35:AB35">SUM(E32:E34)</f>
        <v>7752.954929193496</v>
      </c>
      <c r="F35" s="19">
        <f t="shared" si="0"/>
        <v>19102.690474040737</v>
      </c>
      <c r="G35" s="19">
        <f t="shared" si="0"/>
        <v>41580.29832961355</v>
      </c>
      <c r="H35" s="19">
        <f t="shared" si="0"/>
        <v>40522.6413962847</v>
      </c>
      <c r="I35" s="19">
        <f t="shared" si="0"/>
        <v>3848.7123569910223</v>
      </c>
      <c r="J35" s="19">
        <f t="shared" si="0"/>
        <v>3993.7983420334212</v>
      </c>
      <c r="K35" s="19">
        <f t="shared" si="0"/>
        <v>4235.577341961473</v>
      </c>
      <c r="L35" s="19">
        <f t="shared" si="0"/>
        <v>4657.2650289737285</v>
      </c>
      <c r="M35" s="19">
        <f t="shared" si="0"/>
        <v>4286.184385895606</v>
      </c>
      <c r="N35" s="19">
        <f t="shared" si="0"/>
        <v>5514.4609528498995</v>
      </c>
      <c r="O35" s="19">
        <f t="shared" si="0"/>
        <v>5138.406453932231</v>
      </c>
      <c r="P35" s="19">
        <f t="shared" si="0"/>
        <v>4021.4456888537024</v>
      </c>
      <c r="Q35" s="19">
        <f t="shared" si="0"/>
        <v>4259.444567002313</v>
      </c>
      <c r="R35" s="19">
        <f t="shared" si="0"/>
        <v>4047.468485104579</v>
      </c>
      <c r="S35" s="19">
        <f t="shared" si="0"/>
        <v>4268.545118528217</v>
      </c>
      <c r="T35" s="19">
        <f t="shared" si="0"/>
        <v>3865.997429104014</v>
      </c>
      <c r="U35" s="19">
        <f t="shared" si="0"/>
        <v>3894.7278840191248</v>
      </c>
      <c r="V35" s="19">
        <f t="shared" si="0"/>
        <v>3853.185315197229</v>
      </c>
      <c r="W35" s="19">
        <f t="shared" si="0"/>
        <v>3502.750752393407</v>
      </c>
      <c r="X35" s="19">
        <f t="shared" si="0"/>
        <v>3422.947656458051</v>
      </c>
      <c r="Y35" s="19">
        <f t="shared" si="0"/>
        <v>2874.891437418084</v>
      </c>
      <c r="Z35" s="19">
        <f t="shared" si="0"/>
        <v>1819.316648364772</v>
      </c>
      <c r="AA35" s="19">
        <f t="shared" si="0"/>
        <v>4015.4037740595118</v>
      </c>
      <c r="AB35" s="19">
        <f t="shared" si="0"/>
        <v>200628.27852361058</v>
      </c>
    </row>
    <row r="36" spans="1:28" ht="12.75" customHeight="1">
      <c r="A36" s="122"/>
      <c r="B36" s="123" t="s">
        <v>80</v>
      </c>
      <c r="C36" s="35" t="s">
        <v>58</v>
      </c>
      <c r="D36" s="43">
        <f>570.211296900563-D9-D18-D27</f>
        <v>276.1115329584061</v>
      </c>
      <c r="E36" s="43">
        <f>572.769568005143-E9-E18-E27</f>
        <v>279.980874805237</v>
      </c>
      <c r="F36" s="169">
        <f>2236.75969594788-F9-F18-F27</f>
        <v>1055.6050505342766</v>
      </c>
      <c r="G36" s="43">
        <f>5812.72813854295-G9-G18-G27</f>
        <v>2879.410973276764</v>
      </c>
      <c r="H36" s="43">
        <f>6827.60589835352-H9-H18-H27</f>
        <v>3038.6753350449817</v>
      </c>
      <c r="I36" s="43">
        <f>764.770802735338-I9-I18-I27</f>
        <v>305.89356280973436</v>
      </c>
      <c r="J36" s="43">
        <f>737.009417905497-J9-J18-J27</f>
        <v>311.5895075082451</v>
      </c>
      <c r="K36" s="43">
        <f>745.786829532906-K9-K18-K27</f>
        <v>325.9444628284748</v>
      </c>
      <c r="L36" s="43">
        <f>841.057654506023-L9-L18-L27</f>
        <v>374.784626238571</v>
      </c>
      <c r="M36" s="43">
        <f>854.318433137041-M9-M18-M27</f>
        <v>364.36508143502743</v>
      </c>
      <c r="N36" s="43">
        <f>1270.05946144769-N9-N18-N27</f>
        <v>502.98787210841607</v>
      </c>
      <c r="O36" s="43">
        <f>1179.79808322833-O9-O18-O27</f>
        <v>474.4860592135584</v>
      </c>
      <c r="P36" s="43">
        <f>926.254322299623-P9-P18-P27</f>
        <v>363.04085051641556</v>
      </c>
      <c r="Q36" s="43">
        <f>946.460274317566-Q9-Q18-Q27</f>
        <v>376.95800965335866</v>
      </c>
      <c r="R36" s="43">
        <f>923.026564476334-R9-R18-R27</f>
        <v>359.55833842111747</v>
      </c>
      <c r="S36" s="43">
        <f>1050.36423076663-S9-S18-S27</f>
        <v>415.4723172948111</v>
      </c>
      <c r="T36" s="43">
        <f>918.758210147906-T9-T18-T27</f>
        <v>359.1547275776274</v>
      </c>
      <c r="U36" s="169">
        <f>887.90870651513-U9-U18-U27</f>
        <v>346.6132606689319</v>
      </c>
      <c r="V36" s="43">
        <f>936.104034836795-V9-V18-V27</f>
        <v>358.47998138634273</v>
      </c>
      <c r="W36" s="43">
        <f>874.78653739993-W9-W18-W27</f>
        <v>348.17920611514353</v>
      </c>
      <c r="X36" s="43">
        <f>885.540001613642-X9-X18-X27</f>
        <v>345.307379040138</v>
      </c>
      <c r="Y36" s="43">
        <f>750.813534927113-Y9-Y18-Y27</f>
        <v>301.0685788959978</v>
      </c>
      <c r="Z36" s="43">
        <f>458.254803516183-Z9-Z18-Z27</f>
        <v>195.49662962436247</v>
      </c>
      <c r="AA36" s="43">
        <f>655.699498027201-AA9-AA18-AA27</f>
        <v>211.47406654416505</v>
      </c>
      <c r="AB36" s="44">
        <f>SUM(D36:AA36)</f>
        <v>14170.638284500103</v>
      </c>
    </row>
    <row r="37" spans="1:28" ht="12.75" customHeight="1">
      <c r="A37" s="122"/>
      <c r="B37" s="123"/>
      <c r="C37" s="38" t="s">
        <v>79</v>
      </c>
      <c r="D37" s="45">
        <f>106.930853239523-D10-D19-D28</f>
        <v>37.428551688398855</v>
      </c>
      <c r="E37" s="45">
        <f>449.625844664-E10-E19-E28</f>
        <v>142.5819826798438</v>
      </c>
      <c r="F37" s="45">
        <f>4725.40150643936-F10-F19-F28</f>
        <v>1067.6302610572639</v>
      </c>
      <c r="G37" s="45">
        <f>18930.5506951165-G10-G19-G28</f>
        <v>5904.77535102666</v>
      </c>
      <c r="H37" s="45">
        <f>25731.5260483143-H10-H19-H28</f>
        <v>8391.11263461773</v>
      </c>
      <c r="I37" s="45">
        <f>3667.09174341239-I10-I19-I28</f>
        <v>1332.8079530920954</v>
      </c>
      <c r="J37" s="45">
        <f>3260.83276177994-J10-J19-J28</f>
        <v>1088.012446316618</v>
      </c>
      <c r="K37" s="45">
        <f>3144.01040473094-K10-K19-K28</f>
        <v>976.2755993501241</v>
      </c>
      <c r="L37" s="45">
        <f>3303.65979409725-L10-L19-L28</f>
        <v>1106.4371315943758</v>
      </c>
      <c r="M37" s="45">
        <f>3735.45518822793-M10-M19-M28</f>
        <v>1314.43984694529</v>
      </c>
      <c r="N37" s="45">
        <f>4907.95891349549-N10-N19-N28</f>
        <v>1628.638209853259</v>
      </c>
      <c r="O37" s="45">
        <f>5082.4118032518-O10-O19-O28</f>
        <v>1690.6130934215691</v>
      </c>
      <c r="P37" s="45">
        <f>4609.97064290824-P10-P19-P28</f>
        <v>1517.2112382431844</v>
      </c>
      <c r="Q37" s="45">
        <f>4095.64047253756-Q10-Q19-Q28</f>
        <v>1320.827736376934</v>
      </c>
      <c r="R37" s="45">
        <f>4214.74486371328-R10-R19-R28</f>
        <v>1325.036249843441</v>
      </c>
      <c r="S37" s="45">
        <f>4393.53419831389-S10-S19-S28</f>
        <v>1438.953249165433</v>
      </c>
      <c r="T37" s="45">
        <f>4455.95005403422-T10-T19-T28</f>
        <v>1499.1902995088187</v>
      </c>
      <c r="U37" s="45">
        <f>4511.0750467307-U10-U19-U28</f>
        <v>1473.1829796060201</v>
      </c>
      <c r="V37" s="45">
        <f>4096.97514169522-V10-V19-V28</f>
        <v>1415.1582718219456</v>
      </c>
      <c r="W37" s="45">
        <f>4150.77286537009-W10-W19-W28</f>
        <v>1378.4495308241424</v>
      </c>
      <c r="X37" s="45">
        <f>3931.18944209549-X10-X19-X28</f>
        <v>1449.3311615473422</v>
      </c>
      <c r="Y37" s="45">
        <f>3808.05223729117-Y10-Y19-Y28</f>
        <v>1276.4341068614726</v>
      </c>
      <c r="Z37" s="45">
        <f>2039.74358768572-Z10-Z19-Z28</f>
        <v>766.9966068088561</v>
      </c>
      <c r="AA37" s="45">
        <f>9731.96671376704-AA10-AA19-AA28</f>
        <v>2250.9494083331265</v>
      </c>
      <c r="AB37" s="46">
        <f>SUM(D37:AA37)</f>
        <v>41792.47390058395</v>
      </c>
    </row>
    <row r="38" spans="1:28" ht="12.75" customHeight="1">
      <c r="A38" s="122"/>
      <c r="B38" s="123"/>
      <c r="C38" s="22" t="s">
        <v>30</v>
      </c>
      <c r="D38" s="23">
        <f>14.297382548712-D11-D20-D29</f>
        <v>6.809579671189001</v>
      </c>
      <c r="E38" s="23">
        <f>22.111744598804-E11-E20-E29</f>
        <v>10.647813386829995</v>
      </c>
      <c r="F38" s="23">
        <f>93.634803380253-F11-F20-F29</f>
        <v>46.12653220177701</v>
      </c>
      <c r="G38" s="23">
        <f>218.827796161815-G11-G20-G29</f>
        <v>107.16564354972203</v>
      </c>
      <c r="H38" s="23">
        <f>285.061815682292-H11-H20-H29</f>
        <v>117.62439670489898</v>
      </c>
      <c r="I38" s="23">
        <f>23.8368719935757-I11-I20-I29</f>
        <v>10.319420468226237</v>
      </c>
      <c r="J38" s="23">
        <f>21.4469845811599-J11-J20-J29</f>
        <v>9.144286157981606</v>
      </c>
      <c r="K38" s="23">
        <f>20.7554723753677-K11-K20-K29</f>
        <v>8.744055356673872</v>
      </c>
      <c r="L38" s="23">
        <f>22.3586803868914-L11-L20-L29</f>
        <v>9.913510478215182</v>
      </c>
      <c r="M38" s="23">
        <f>24.2691682707123-M11-M20-M29</f>
        <v>10.651476018934094</v>
      </c>
      <c r="N38" s="23">
        <f>23.4642194271219-N11-N20-N29</f>
        <v>10.170698337695455</v>
      </c>
      <c r="O38" s="23">
        <f>23.4080618100149-O11-O20-O29</f>
        <v>10.357522184659702</v>
      </c>
      <c r="P38" s="23">
        <f>20.2742080418195-P11-P20-P29</f>
        <v>8.688868970602513</v>
      </c>
      <c r="Q38" s="23">
        <f>19.0059420380588-Q11-Q20-Q29</f>
        <v>8.010636959318068</v>
      </c>
      <c r="R38" s="23">
        <f>18.9511726436918-R11-R20-R29</f>
        <v>7.664966698313157</v>
      </c>
      <c r="S38" s="23">
        <f>18.0001984899872-S11-S20-S29</f>
        <v>7.088724638898036</v>
      </c>
      <c r="T38" s="23">
        <f>17.5875200273444-T11-T20-T29</f>
        <v>6.949808666854055</v>
      </c>
      <c r="U38" s="23">
        <f>17.2051242146375-U11-U20-U29</f>
        <v>6.6430583114770085</v>
      </c>
      <c r="V38" s="23">
        <f>13.684994843142-V11-V20-V29</f>
        <v>6.160362019012</v>
      </c>
      <c r="W38" s="23">
        <f>10.680988734652-W11-W20-W29</f>
        <v>6.029062253103</v>
      </c>
      <c r="X38" s="23">
        <f>10.795042250853-X11-X20-X29</f>
        <v>4.29660290697</v>
      </c>
      <c r="Y38" s="23">
        <f>8.715186297596-Y11-Y20-Y29</f>
        <v>5.32818532163</v>
      </c>
      <c r="Z38" s="23">
        <f>7.489176327679-Z11-Z20-Z29</f>
        <v>4.778898125607</v>
      </c>
      <c r="AA38" s="23">
        <f>49.462870894034-AA11-AA20-AA29</f>
        <v>18.520244092586996</v>
      </c>
      <c r="AB38" s="24">
        <f>SUM(D38:AA38)</f>
        <v>447.83435348117496</v>
      </c>
    </row>
    <row r="39" spans="1:28" ht="12.75" customHeight="1">
      <c r="A39" s="122"/>
      <c r="B39" s="123"/>
      <c r="C39" s="18" t="s">
        <v>31</v>
      </c>
      <c r="D39" s="19">
        <f>SUM(D36:D38)</f>
        <v>320.3496643179939</v>
      </c>
      <c r="E39" s="19">
        <f aca="true" t="shared" si="1" ref="E39:O39">SUM(E36:E38)</f>
        <v>433.2106708719108</v>
      </c>
      <c r="F39" s="19">
        <f t="shared" si="1"/>
        <v>2169.3618437933173</v>
      </c>
      <c r="G39" s="19">
        <f t="shared" si="1"/>
        <v>8891.351967853147</v>
      </c>
      <c r="H39" s="19">
        <f t="shared" si="1"/>
        <v>11547.412366367611</v>
      </c>
      <c r="I39" s="19">
        <f t="shared" si="1"/>
        <v>1649.020936370056</v>
      </c>
      <c r="J39" s="19">
        <f t="shared" si="1"/>
        <v>1408.7462399828448</v>
      </c>
      <c r="K39" s="19">
        <f t="shared" si="1"/>
        <v>1310.9641175352729</v>
      </c>
      <c r="L39" s="19">
        <f t="shared" si="1"/>
        <v>1491.135268311162</v>
      </c>
      <c r="M39" s="19">
        <f t="shared" si="1"/>
        <v>1689.4564043992514</v>
      </c>
      <c r="N39" s="19">
        <f t="shared" si="1"/>
        <v>2141.7967802993703</v>
      </c>
      <c r="O39" s="19">
        <f t="shared" si="1"/>
        <v>2175.456674819787</v>
      </c>
      <c r="P39" s="19">
        <f>SUM(P36:P38)</f>
        <v>1888.9409577302024</v>
      </c>
      <c r="Q39" s="19">
        <f>SUM(Q36:Q38)</f>
        <v>1705.7963829896107</v>
      </c>
      <c r="R39" s="19">
        <f>SUM(R36:R38)</f>
        <v>1692.2595549628718</v>
      </c>
      <c r="S39" s="19">
        <f>SUM(S36:S38)</f>
        <v>1861.514291099142</v>
      </c>
      <c r="T39" s="19">
        <f>SUM(T36:T38)</f>
        <v>1865.2948357533003</v>
      </c>
      <c r="U39" s="19">
        <f>SUM(U36:U38)</f>
        <v>1826.439298586429</v>
      </c>
      <c r="V39" s="19">
        <f>SUM(V36:V38)</f>
        <v>1779.7986152273004</v>
      </c>
      <c r="W39" s="19">
        <f>SUM(W36:W38)</f>
        <v>1732.6577991923887</v>
      </c>
      <c r="X39" s="19">
        <f>SUM(X36:X38)</f>
        <v>1798.9351434944504</v>
      </c>
      <c r="Y39" s="19">
        <f>SUM(Y36:Y38)</f>
        <v>1582.8308710791002</v>
      </c>
      <c r="Z39" s="19">
        <f>SUM(Z36:Z38)</f>
        <v>967.2721345588255</v>
      </c>
      <c r="AA39" s="19">
        <f>SUM(AA36:AA38)</f>
        <v>2480.9437189698783</v>
      </c>
      <c r="AB39" s="19">
        <f>SUM(AB36:AB38)</f>
        <v>56410.94653856523</v>
      </c>
    </row>
    <row r="40" spans="1:28" ht="12.75" customHeight="1" thickBot="1">
      <c r="A40" s="124"/>
      <c r="B40" s="125" t="s">
        <v>28</v>
      </c>
      <c r="C40" s="125"/>
      <c r="D40" s="170">
        <f>D35+D39</f>
        <v>16469.513439655657</v>
      </c>
      <c r="E40" s="21">
        <f aca="true" t="shared" si="2" ref="E40:O40">E35+E39</f>
        <v>8186.1656000654075</v>
      </c>
      <c r="F40" s="21">
        <f t="shared" si="2"/>
        <v>21272.052317834055</v>
      </c>
      <c r="G40" s="21">
        <f t="shared" si="2"/>
        <v>50471.650297466695</v>
      </c>
      <c r="H40" s="21">
        <f t="shared" si="2"/>
        <v>52070.053762652315</v>
      </c>
      <c r="I40" s="21">
        <f t="shared" si="2"/>
        <v>5497.733293361078</v>
      </c>
      <c r="J40" s="21">
        <f t="shared" si="2"/>
        <v>5402.544582016266</v>
      </c>
      <c r="K40" s="21">
        <f t="shared" si="2"/>
        <v>5546.541459496746</v>
      </c>
      <c r="L40" s="21">
        <f t="shared" si="2"/>
        <v>6148.40029728489</v>
      </c>
      <c r="M40" s="21">
        <f t="shared" si="2"/>
        <v>5975.640790294858</v>
      </c>
      <c r="N40" s="21">
        <f t="shared" si="2"/>
        <v>7656.25773314927</v>
      </c>
      <c r="O40" s="21">
        <f t="shared" si="2"/>
        <v>7313.863128752018</v>
      </c>
      <c r="P40" s="21">
        <f>P35+P39</f>
        <v>5910.386646583905</v>
      </c>
      <c r="Q40" s="21">
        <f>Q35+Q39</f>
        <v>5965.240949991924</v>
      </c>
      <c r="R40" s="21">
        <f>R35+R39</f>
        <v>5739.728040067451</v>
      </c>
      <c r="S40" s="21">
        <f>S35+S39</f>
        <v>6130.059409627359</v>
      </c>
      <c r="T40" s="21">
        <f>T35+T39</f>
        <v>5731.292264857314</v>
      </c>
      <c r="U40" s="21">
        <f>U35+U39</f>
        <v>5721.1671826055535</v>
      </c>
      <c r="V40" s="21">
        <f>V35+V39</f>
        <v>5632.98393042453</v>
      </c>
      <c r="W40" s="21">
        <f>W35+W39</f>
        <v>5235.408551585795</v>
      </c>
      <c r="X40" s="21">
        <f>X35+X39</f>
        <v>5221.882799952501</v>
      </c>
      <c r="Y40" s="21">
        <f>Y35+Y39</f>
        <v>4457.722308497185</v>
      </c>
      <c r="Z40" s="21">
        <f>Z35+Z39</f>
        <v>2786.5887829235976</v>
      </c>
      <c r="AA40" s="21">
        <f>AA35+AA39</f>
        <v>6496.3474930293905</v>
      </c>
      <c r="AB40" s="21">
        <f>AB35+AB39</f>
        <v>257039.22506217583</v>
      </c>
    </row>
    <row r="41" s="49" customFormat="1" ht="12.75" customHeight="1"/>
    <row r="42" s="49" customFormat="1" ht="12.75" customHeight="1">
      <c r="A42" s="49" t="s">
        <v>68</v>
      </c>
    </row>
    <row r="43" spans="1:2" s="49" customFormat="1" ht="12.75" customHeight="1">
      <c r="A43" s="6" t="s">
        <v>69</v>
      </c>
      <c r="B43" s="49" t="s">
        <v>70</v>
      </c>
    </row>
    <row r="44" spans="1:2" s="49" customFormat="1" ht="12.75" customHeight="1">
      <c r="A44" s="6" t="s">
        <v>71</v>
      </c>
      <c r="B44" s="49" t="s">
        <v>72</v>
      </c>
    </row>
    <row r="45" spans="1:2" s="49" customFormat="1" ht="12.75" customHeight="1">
      <c r="A45" s="6" t="s">
        <v>73</v>
      </c>
      <c r="B45" s="49" t="s">
        <v>74</v>
      </c>
    </row>
    <row r="46" spans="1:2" s="49" customFormat="1" ht="12.75" customHeight="1">
      <c r="A46" s="6" t="s">
        <v>75</v>
      </c>
      <c r="B46" s="49" t="s">
        <v>76</v>
      </c>
    </row>
  </sheetData>
  <sheetProtection/>
  <mergeCells count="16">
    <mergeCell ref="B32:B35"/>
    <mergeCell ref="B36:B39"/>
    <mergeCell ref="B40:C40"/>
    <mergeCell ref="A32:A40"/>
    <mergeCell ref="B22:C22"/>
    <mergeCell ref="B31:C31"/>
    <mergeCell ref="A14:A22"/>
    <mergeCell ref="A23:A31"/>
    <mergeCell ref="B23:B26"/>
    <mergeCell ref="B27:B30"/>
    <mergeCell ref="B5:B8"/>
    <mergeCell ref="B9:B12"/>
    <mergeCell ref="B14:B17"/>
    <mergeCell ref="B18:B21"/>
    <mergeCell ref="B13:C13"/>
    <mergeCell ref="A5:A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view="pageBreakPreview" zoomScale="60" zoomScaleNormal="60" zoomScalePageLayoutView="0" workbookViewId="0" topLeftCell="A1">
      <selection activeCell="R22" sqref="R22"/>
    </sheetView>
  </sheetViews>
  <sheetFormatPr defaultColWidth="9.00390625" defaultRowHeight="13.5"/>
  <cols>
    <col min="1" max="1" width="8.625" style="0" customWidth="1"/>
    <col min="2" max="2" width="12.625" style="0" customWidth="1"/>
    <col min="3" max="27" width="8.625" style="0" customWidth="1"/>
  </cols>
  <sheetData>
    <row r="1" ht="18.75" customHeight="1">
      <c r="A1" s="47" t="s">
        <v>34</v>
      </c>
    </row>
    <row r="2" spans="1:27" ht="18.75" customHeight="1">
      <c r="A2" s="50" t="s">
        <v>155</v>
      </c>
      <c r="AA2" s="2" t="s">
        <v>61</v>
      </c>
    </row>
    <row r="3" spans="1:27" ht="11.25" customHeight="1" thickBot="1">
      <c r="A3" s="3"/>
      <c r="AA3" s="2" t="s">
        <v>1</v>
      </c>
    </row>
    <row r="4" spans="1:27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8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27</v>
      </c>
      <c r="AA4" s="95" t="s">
        <v>33</v>
      </c>
    </row>
    <row r="5" spans="1:27" ht="27" customHeight="1">
      <c r="A5" s="130" t="s">
        <v>57</v>
      </c>
      <c r="B5" s="10" t="s">
        <v>58</v>
      </c>
      <c r="C5" s="52">
        <v>25607.095678746515</v>
      </c>
      <c r="D5" s="52">
        <v>12689.36169423679</v>
      </c>
      <c r="E5" s="52">
        <v>33340.86674715501</v>
      </c>
      <c r="F5" s="52">
        <v>71592.33457211012</v>
      </c>
      <c r="G5" s="52">
        <v>71425.6012696459</v>
      </c>
      <c r="H5" s="52">
        <v>6589.890350563282</v>
      </c>
      <c r="I5" s="52">
        <v>6670.12958346082</v>
      </c>
      <c r="J5" s="52">
        <v>7156.63236642769</v>
      </c>
      <c r="K5" s="52">
        <v>8110.915095230088</v>
      </c>
      <c r="L5" s="52">
        <v>7724.112139215291</v>
      </c>
      <c r="M5" s="52">
        <v>9596.192287356398</v>
      </c>
      <c r="N5" s="52">
        <v>9198.627545370577</v>
      </c>
      <c r="O5" s="52">
        <v>7322.679353736897</v>
      </c>
      <c r="P5" s="52">
        <v>7678.981603073498</v>
      </c>
      <c r="Q5" s="52">
        <v>7616.406510222347</v>
      </c>
      <c r="R5" s="52">
        <v>7962.565374505723</v>
      </c>
      <c r="S5" s="52">
        <v>7314.443810653261</v>
      </c>
      <c r="T5" s="52">
        <v>7568.5036627277605</v>
      </c>
      <c r="U5" s="52">
        <v>7421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8023.194075689122</v>
      </c>
      <c r="AA5" s="52">
        <v>354867.03276632185</v>
      </c>
    </row>
    <row r="6" spans="1:27" ht="27" customHeight="1">
      <c r="A6" s="130"/>
      <c r="B6" s="11" t="s">
        <v>59</v>
      </c>
      <c r="C6" s="54">
        <v>100.93232272037463</v>
      </c>
      <c r="D6" s="54">
        <v>164.00790946364475</v>
      </c>
      <c r="E6" s="54">
        <v>525.2849187303235</v>
      </c>
      <c r="F6" s="54">
        <v>1402.4227009295635</v>
      </c>
      <c r="G6" s="54">
        <v>2506.945407992084</v>
      </c>
      <c r="H6" s="54">
        <v>352.8468191721213</v>
      </c>
      <c r="I6" s="54">
        <v>362.5230101334866</v>
      </c>
      <c r="J6" s="54">
        <v>362.4488638311885</v>
      </c>
      <c r="K6" s="54">
        <v>299.2602554145864</v>
      </c>
      <c r="L6" s="54">
        <v>255.39316199238877</v>
      </c>
      <c r="M6" s="54">
        <v>432.11147430479076</v>
      </c>
      <c r="N6" s="54">
        <v>409.7235831542043</v>
      </c>
      <c r="O6" s="54">
        <v>370.52205644245214</v>
      </c>
      <c r="P6" s="54">
        <v>294.37292649752857</v>
      </c>
      <c r="Q6" s="54">
        <v>260.0604624078217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2416.159160111394</v>
      </c>
      <c r="AA6" s="54">
        <v>13310.969927369328</v>
      </c>
    </row>
    <row r="7" spans="1:27" ht="27" customHeight="1">
      <c r="A7" s="130"/>
      <c r="B7" s="12" t="s">
        <v>60</v>
      </c>
      <c r="C7" s="56">
        <v>103.1673225732026</v>
      </c>
      <c r="D7" s="56">
        <v>39.66560421832112</v>
      </c>
      <c r="E7" s="56">
        <v>79.08376236374389</v>
      </c>
      <c r="F7" s="56">
        <v>150.67825481016553</v>
      </c>
      <c r="G7" s="56">
        <v>135.59934135157036</v>
      </c>
      <c r="H7" s="56">
        <v>11.998107498598744</v>
      </c>
      <c r="I7" s="56">
        <v>12.263071220872897</v>
      </c>
      <c r="J7" s="56">
        <v>13.075314395617305</v>
      </c>
      <c r="K7" s="56">
        <v>14.473116778589343</v>
      </c>
      <c r="L7" s="56">
        <v>13.599910350755087</v>
      </c>
      <c r="M7" s="56">
        <v>15.045554156359616</v>
      </c>
      <c r="N7" s="56">
        <v>14.413627799261006</v>
      </c>
      <c r="O7" s="56">
        <v>11.554585084286915</v>
      </c>
      <c r="P7" s="56">
        <v>11.889157982398963</v>
      </c>
      <c r="Q7" s="56">
        <v>11.679215658395234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49.90124893166818</v>
      </c>
      <c r="AA7" s="56">
        <v>754.1807932875219</v>
      </c>
    </row>
    <row r="8" spans="1:27" ht="27" customHeight="1">
      <c r="A8" s="131"/>
      <c r="B8" s="13" t="s">
        <v>31</v>
      </c>
      <c r="C8" s="56">
        <v>25811.19532404009</v>
      </c>
      <c r="D8" s="56">
        <v>12893.035207918754</v>
      </c>
      <c r="E8" s="56">
        <v>33945.23542824907</v>
      </c>
      <c r="F8" s="56">
        <v>73145.43552784984</v>
      </c>
      <c r="G8" s="56">
        <v>74068.14601898954</v>
      </c>
      <c r="H8" s="56">
        <v>6954.735277234002</v>
      </c>
      <c r="I8" s="56">
        <v>7044.915664815179</v>
      </c>
      <c r="J8" s="56">
        <v>7532.1565446544955</v>
      </c>
      <c r="K8" s="56">
        <v>8424.648467423263</v>
      </c>
      <c r="L8" s="56">
        <v>7993.105211558434</v>
      </c>
      <c r="M8" s="56">
        <v>10043.349315817548</v>
      </c>
      <c r="N8" s="56">
        <v>9622.76475632404</v>
      </c>
      <c r="O8" s="56">
        <v>7704.755995263636</v>
      </c>
      <c r="P8" s="56">
        <v>7985.243687553426</v>
      </c>
      <c r="Q8" s="56">
        <v>7888.146188288563</v>
      </c>
      <c r="R8" s="56">
        <v>8365.729548844542</v>
      </c>
      <c r="S8" s="56">
        <v>7706.745721794885</v>
      </c>
      <c r="T8" s="56">
        <v>7937.099089640368</v>
      </c>
      <c r="U8" s="56">
        <v>7820.756232714396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10489.254484732184</v>
      </c>
      <c r="AA8" s="56">
        <v>368932.1834869787</v>
      </c>
    </row>
    <row r="9" spans="1:27" ht="27" customHeight="1">
      <c r="A9" s="132" t="s">
        <v>32</v>
      </c>
      <c r="B9" s="14" t="s">
        <v>58</v>
      </c>
      <c r="C9" s="52">
        <v>570.2112969005634</v>
      </c>
      <c r="D9" s="52">
        <v>571.4937726096346</v>
      </c>
      <c r="E9" s="52">
        <v>2223.6013684768873</v>
      </c>
      <c r="F9" s="52">
        <v>5774.788910917361</v>
      </c>
      <c r="G9" s="52">
        <v>6740.506691496509</v>
      </c>
      <c r="H9" s="52">
        <v>761.4655679234414</v>
      </c>
      <c r="I9" s="52">
        <v>731.3675390814886</v>
      </c>
      <c r="J9" s="52">
        <v>737.7092776926211</v>
      </c>
      <c r="K9" s="52">
        <v>826.2676522012281</v>
      </c>
      <c r="L9" s="52">
        <v>836.8902975024962</v>
      </c>
      <c r="M9" s="52">
        <v>1256.4324044579193</v>
      </c>
      <c r="N9" s="52">
        <v>1163.2836521964416</v>
      </c>
      <c r="O9" s="52">
        <v>914.9771723282026</v>
      </c>
      <c r="P9" s="52">
        <v>936.8341534040984</v>
      </c>
      <c r="Q9" s="52">
        <v>910.4127016781423</v>
      </c>
      <c r="R9" s="52">
        <v>1050.3642307666275</v>
      </c>
      <c r="S9" s="52">
        <v>918.758210147906</v>
      </c>
      <c r="T9" s="52">
        <v>887.3256296926928</v>
      </c>
      <c r="U9" s="52">
        <v>936.1040348367949</v>
      </c>
      <c r="V9" s="52">
        <v>874.7865373999305</v>
      </c>
      <c r="W9" s="52">
        <v>885.5400016136418</v>
      </c>
      <c r="X9" s="52">
        <v>750.813534927113</v>
      </c>
      <c r="Y9" s="52">
        <v>755.596725736972</v>
      </c>
      <c r="Z9" s="58">
        <v>708.7512915088319</v>
      </c>
      <c r="AA9" s="58">
        <v>32724.282655497547</v>
      </c>
    </row>
    <row r="10" spans="1:27" ht="27" customHeight="1">
      <c r="A10" s="133"/>
      <c r="B10" s="11" t="s">
        <v>59</v>
      </c>
      <c r="C10" s="54">
        <v>106.93085323952255</v>
      </c>
      <c r="D10" s="54">
        <v>445.2473588551489</v>
      </c>
      <c r="E10" s="54">
        <v>4702.865008269941</v>
      </c>
      <c r="F10" s="54">
        <v>18930.55069511653</v>
      </c>
      <c r="G10" s="54">
        <v>25645.488398767488</v>
      </c>
      <c r="H10" s="54">
        <v>3638.580678731244</v>
      </c>
      <c r="I10" s="54">
        <v>3256.0977200409056</v>
      </c>
      <c r="J10" s="54">
        <v>3142.3366383520056</v>
      </c>
      <c r="K10" s="54">
        <v>3288.0713698236614</v>
      </c>
      <c r="L10" s="54">
        <v>3704.457082943684</v>
      </c>
      <c r="M10" s="54">
        <v>4906.887114426294</v>
      </c>
      <c r="N10" s="54">
        <v>5082.411803251802</v>
      </c>
      <c r="O10" s="54">
        <v>4609.970642908244</v>
      </c>
      <c r="P10" s="54">
        <v>4090.3613756707214</v>
      </c>
      <c r="Q10" s="54">
        <v>4191.522456539121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9906.860224699813</v>
      </c>
      <c r="AA10" s="54">
        <v>131852.82937327048</v>
      </c>
    </row>
    <row r="11" spans="1:27" ht="27" customHeight="1">
      <c r="A11" s="133"/>
      <c r="B11" s="12" t="s">
        <v>60</v>
      </c>
      <c r="C11" s="56">
        <v>14.127720956420136</v>
      </c>
      <c r="D11" s="56">
        <v>21.686561734730233</v>
      </c>
      <c r="E11" s="56">
        <v>93.23611310889136</v>
      </c>
      <c r="F11" s="56">
        <v>216.45558910838338</v>
      </c>
      <c r="G11" s="56">
        <v>280.8274263535573</v>
      </c>
      <c r="H11" s="56">
        <v>23.04241219432131</v>
      </c>
      <c r="I11" s="56">
        <v>21.074484142455653</v>
      </c>
      <c r="J11" s="56">
        <v>20.619880949407378</v>
      </c>
      <c r="K11" s="56">
        <v>22.053966028424107</v>
      </c>
      <c r="L11" s="56">
        <v>23.996710663940735</v>
      </c>
      <c r="M11" s="56">
        <v>23.46421942712194</v>
      </c>
      <c r="N11" s="56">
        <v>23.408061810014946</v>
      </c>
      <c r="O11" s="56">
        <v>20.27420804181949</v>
      </c>
      <c r="P11" s="56">
        <v>18.851282366291453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49.848349136587885</v>
      </c>
      <c r="AA11" s="56">
        <v>996.0763898519504</v>
      </c>
    </row>
    <row r="12" spans="1:27" ht="27" customHeight="1">
      <c r="A12" s="134"/>
      <c r="B12" s="15" t="s">
        <v>31</v>
      </c>
      <c r="C12" s="56">
        <v>691.2698710965061</v>
      </c>
      <c r="D12" s="56">
        <v>1038.4276931995137</v>
      </c>
      <c r="E12" s="56">
        <v>7019.702489855719</v>
      </c>
      <c r="F12" s="56">
        <v>24921.795195142276</v>
      </c>
      <c r="G12" s="56">
        <v>32666.822516617554</v>
      </c>
      <c r="H12" s="56">
        <v>4423.088658849007</v>
      </c>
      <c r="I12" s="56">
        <v>4008.53974326485</v>
      </c>
      <c r="J12" s="56">
        <v>3900.665796994034</v>
      </c>
      <c r="K12" s="56">
        <v>4136.392988053313</v>
      </c>
      <c r="L12" s="56">
        <v>4565.344091110121</v>
      </c>
      <c r="M12" s="56">
        <v>6186.783738311335</v>
      </c>
      <c r="N12" s="56">
        <v>6269.103517258259</v>
      </c>
      <c r="O12" s="56">
        <v>5545.2220232782665</v>
      </c>
      <c r="P12" s="56">
        <v>5046.0468114411115</v>
      </c>
      <c r="Q12" s="56">
        <v>5120.886330860955</v>
      </c>
      <c r="R12" s="56">
        <v>5461.898627570509</v>
      </c>
      <c r="S12" s="56">
        <v>5392.2957842094675</v>
      </c>
      <c r="T12" s="56">
        <v>5415.605800638031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10665.459865345232</v>
      </c>
      <c r="AA12" s="56">
        <v>165573.18841861997</v>
      </c>
    </row>
    <row r="13" spans="1:27" ht="27" customHeight="1" thickBot="1">
      <c r="A13" s="16" t="s">
        <v>33</v>
      </c>
      <c r="B13" s="17"/>
      <c r="C13" s="60">
        <v>26502.465195136596</v>
      </c>
      <c r="D13" s="60">
        <v>13931.462901118268</v>
      </c>
      <c r="E13" s="60">
        <v>40964.93791810479</v>
      </c>
      <c r="F13" s="60">
        <v>98067.23072299211</v>
      </c>
      <c r="G13" s="60">
        <v>106734.9685356071</v>
      </c>
      <c r="H13" s="60">
        <v>11377.823936083008</v>
      </c>
      <c r="I13" s="60">
        <v>11053.45540808003</v>
      </c>
      <c r="J13" s="60">
        <v>11432.822341648529</v>
      </c>
      <c r="K13" s="60">
        <v>12561.041455476578</v>
      </c>
      <c r="L13" s="60">
        <v>12558.449302668556</v>
      </c>
      <c r="M13" s="60">
        <v>16230.133054128883</v>
      </c>
      <c r="N13" s="60">
        <v>15891.868273582299</v>
      </c>
      <c r="O13" s="60">
        <v>13249.978018541902</v>
      </c>
      <c r="P13" s="60">
        <v>13031.290498994538</v>
      </c>
      <c r="Q13" s="60">
        <v>13009.032519149518</v>
      </c>
      <c r="R13" s="60">
        <v>13827.628176415052</v>
      </c>
      <c r="S13" s="60">
        <v>13099.041506004352</v>
      </c>
      <c r="T13" s="60">
        <v>13352.704890278399</v>
      </c>
      <c r="U13" s="60">
        <v>12867.484256830634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21154.71435007742</v>
      </c>
      <c r="AA13" s="60">
        <v>534505.3719055987</v>
      </c>
    </row>
    <row r="14" spans="1:27" ht="13.5" customHeight="1">
      <c r="A14" s="3"/>
      <c r="Z14" s="51"/>
      <c r="AA14" s="51"/>
    </row>
    <row r="15" spans="1:27" ht="13.5" customHeight="1">
      <c r="A15" s="3"/>
      <c r="Z15" s="51"/>
      <c r="AA15" s="51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60" zoomScaleNormal="60" zoomScalePageLayoutView="0" workbookViewId="0" topLeftCell="A1">
      <selection activeCell="W29" sqref="W29"/>
    </sheetView>
  </sheetViews>
  <sheetFormatPr defaultColWidth="9.00390625" defaultRowHeight="13.5"/>
  <cols>
    <col min="1" max="1" width="8.625" style="0" customWidth="1"/>
    <col min="2" max="2" width="12.625" style="0" customWidth="1"/>
    <col min="3" max="28" width="8.625" style="0" customWidth="1"/>
  </cols>
  <sheetData>
    <row r="1" spans="1:28" ht="18.75" customHeight="1">
      <c r="A1" s="47" t="s">
        <v>34</v>
      </c>
      <c r="AB1" s="1"/>
    </row>
    <row r="2" spans="1:28" ht="18.75" customHeight="1">
      <c r="A2" s="50" t="s">
        <v>155</v>
      </c>
      <c r="AB2" s="2" t="s">
        <v>35</v>
      </c>
    </row>
    <row r="3" spans="1:28" ht="11.25" customHeight="1" thickBot="1">
      <c r="A3" s="3"/>
      <c r="AB3" s="2" t="s">
        <v>1</v>
      </c>
    </row>
    <row r="4" spans="1:28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37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56</v>
      </c>
      <c r="AA4" s="95" t="s">
        <v>27</v>
      </c>
      <c r="AB4" s="96" t="s">
        <v>33</v>
      </c>
    </row>
    <row r="5" spans="1:28" ht="27" customHeight="1">
      <c r="A5" s="130" t="s">
        <v>57</v>
      </c>
      <c r="B5" s="10" t="s">
        <v>58</v>
      </c>
      <c r="C5" s="52">
        <v>24749.2398113497</v>
      </c>
      <c r="D5" s="52">
        <v>12363.26836523682</v>
      </c>
      <c r="E5" s="52">
        <v>32711.20005488367</v>
      </c>
      <c r="F5" s="52">
        <v>70937.63571394663</v>
      </c>
      <c r="G5" s="52">
        <v>69672.31355234212</v>
      </c>
      <c r="H5" s="52">
        <v>6525.97397236332</v>
      </c>
      <c r="I5" s="52">
        <v>6605.434952379015</v>
      </c>
      <c r="J5" s="52">
        <v>7087.219068688742</v>
      </c>
      <c r="K5" s="52">
        <v>8032.246059905367</v>
      </c>
      <c r="L5" s="52">
        <v>7649.194766317454</v>
      </c>
      <c r="M5" s="52">
        <v>9484.917576844387</v>
      </c>
      <c r="N5" s="52">
        <v>9091.962882286707</v>
      </c>
      <c r="O5" s="52">
        <v>7237.767651172023</v>
      </c>
      <c r="P5" s="52">
        <v>7589.938321183986</v>
      </c>
      <c r="Q5" s="52">
        <v>7528.088831273435</v>
      </c>
      <c r="R5" s="52">
        <v>7962.565374505723</v>
      </c>
      <c r="S5" s="52">
        <v>7314.443810653261</v>
      </c>
      <c r="T5" s="52">
        <v>7568.5036627277605</v>
      </c>
      <c r="U5" s="52">
        <v>7421.4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4589.423577580199</v>
      </c>
      <c r="AA5" s="52">
        <v>8907.682888075751</v>
      </c>
      <c r="AB5" s="53">
        <v>355287.91993991076</v>
      </c>
    </row>
    <row r="6" spans="1:28" ht="27" customHeight="1">
      <c r="A6" s="130"/>
      <c r="B6" s="11" t="s">
        <v>59</v>
      </c>
      <c r="C6" s="54">
        <v>93.14546695463618</v>
      </c>
      <c r="D6" s="54">
        <v>147.01688745010782</v>
      </c>
      <c r="E6" s="54">
        <v>481.26733006650835</v>
      </c>
      <c r="F6" s="54">
        <v>1336.0228370236252</v>
      </c>
      <c r="G6" s="54">
        <v>2328.7991907344767</v>
      </c>
      <c r="H6" s="54">
        <v>333.4368284915574</v>
      </c>
      <c r="I6" s="54">
        <v>342.58073528263003</v>
      </c>
      <c r="J6" s="54">
        <v>342.51066774470894</v>
      </c>
      <c r="K6" s="54">
        <v>282.79804446908605</v>
      </c>
      <c r="L6" s="54">
        <v>241.34406582713794</v>
      </c>
      <c r="M6" s="54">
        <v>410.25926847648003</v>
      </c>
      <c r="N6" s="54">
        <v>388.7640891864694</v>
      </c>
      <c r="O6" s="54">
        <v>351.56792461744686</v>
      </c>
      <c r="P6" s="54">
        <v>279.3142190399515</v>
      </c>
      <c r="Q6" s="54">
        <v>246.75701609135325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252.40513628526148</v>
      </c>
      <c r="AA6" s="54">
        <v>2335.2334503672664</v>
      </c>
      <c r="AB6" s="55">
        <v>12989.178052180077</v>
      </c>
    </row>
    <row r="7" spans="1:28" ht="27" customHeight="1">
      <c r="A7" s="130"/>
      <c r="B7" s="12" t="s">
        <v>60</v>
      </c>
      <c r="C7" s="56">
        <v>98.28026068204117</v>
      </c>
      <c r="D7" s="56">
        <v>38.47988799918957</v>
      </c>
      <c r="E7" s="56">
        <v>72.72941790091151</v>
      </c>
      <c r="F7" s="56">
        <v>148.91174067131146</v>
      </c>
      <c r="G7" s="56">
        <v>124.60773014395167</v>
      </c>
      <c r="H7" s="56">
        <v>11.998107498598744</v>
      </c>
      <c r="I7" s="56">
        <v>12.217778399100641</v>
      </c>
      <c r="J7" s="56">
        <v>13.027021608772124</v>
      </c>
      <c r="K7" s="56">
        <v>14.419661303453072</v>
      </c>
      <c r="L7" s="56">
        <v>13.599910350755087</v>
      </c>
      <c r="M7" s="56">
        <v>14.625066106021812</v>
      </c>
      <c r="N7" s="56">
        <v>14.010800612663548</v>
      </c>
      <c r="O7" s="56">
        <v>11.231661454883712</v>
      </c>
      <c r="P7" s="56">
        <v>11.612145033223122</v>
      </c>
      <c r="Q7" s="56">
        <v>11.46126070212288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0</v>
      </c>
      <c r="AA7" s="56">
        <v>49.64137509054171</v>
      </c>
      <c r="AB7" s="57">
        <v>726.9474236712568</v>
      </c>
    </row>
    <row r="8" spans="1:28" ht="27" customHeight="1">
      <c r="A8" s="131"/>
      <c r="B8" s="13" t="s">
        <v>31</v>
      </c>
      <c r="C8" s="56">
        <v>24940.665538986377</v>
      </c>
      <c r="D8" s="56">
        <v>12548.765140686119</v>
      </c>
      <c r="E8" s="56">
        <v>33265.19680285109</v>
      </c>
      <c r="F8" s="56">
        <v>72422.57029164156</v>
      </c>
      <c r="G8" s="56">
        <v>72125.72047322056</v>
      </c>
      <c r="H8" s="56">
        <v>6871.408908353476</v>
      </c>
      <c r="I8" s="56">
        <v>6960.233466060747</v>
      </c>
      <c r="J8" s="56">
        <v>7442.756758042223</v>
      </c>
      <c r="K8" s="56">
        <v>8329.463765677905</v>
      </c>
      <c r="L8" s="56">
        <v>7904.138742495347</v>
      </c>
      <c r="M8" s="56">
        <v>9909.80191142689</v>
      </c>
      <c r="N8" s="56">
        <v>9494.73777208584</v>
      </c>
      <c r="O8" s="56">
        <v>7600.567237244353</v>
      </c>
      <c r="P8" s="56">
        <v>7880.86468525716</v>
      </c>
      <c r="Q8" s="56">
        <v>7786.307108066911</v>
      </c>
      <c r="R8" s="56">
        <v>8365.729548844542</v>
      </c>
      <c r="S8" s="56">
        <v>7706.745721794885</v>
      </c>
      <c r="T8" s="56">
        <v>7937.099089640368</v>
      </c>
      <c r="U8" s="56">
        <v>7821.156232714396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4841.8287138654605</v>
      </c>
      <c r="AA8" s="56">
        <v>11292.557713533559</v>
      </c>
      <c r="AB8" s="57">
        <v>369004.04541576223</v>
      </c>
    </row>
    <row r="9" spans="1:28" ht="27" customHeight="1">
      <c r="A9" s="132" t="s">
        <v>32</v>
      </c>
      <c r="B9" s="14" t="s">
        <v>58</v>
      </c>
      <c r="C9" s="52">
        <v>570.2112969005634</v>
      </c>
      <c r="D9" s="52">
        <v>566.1094988659981</v>
      </c>
      <c r="E9" s="52">
        <v>2169.8719334390908</v>
      </c>
      <c r="F9" s="52">
        <v>5619.6094060124</v>
      </c>
      <c r="G9" s="52">
        <v>6387.754764284219</v>
      </c>
      <c r="H9" s="52">
        <v>722.3731768824339</v>
      </c>
      <c r="I9" s="52">
        <v>693.812403373488</v>
      </c>
      <c r="J9" s="52">
        <v>699.8712475007662</v>
      </c>
      <c r="K9" s="52">
        <v>783.9695219799801</v>
      </c>
      <c r="L9" s="52">
        <v>794.0489148779466</v>
      </c>
      <c r="M9" s="52">
        <v>1193.730285866074</v>
      </c>
      <c r="N9" s="52">
        <v>1105.200025429348</v>
      </c>
      <c r="O9" s="52">
        <v>869.3677725048572</v>
      </c>
      <c r="P9" s="52">
        <v>890.223775332988</v>
      </c>
      <c r="Q9" s="52">
        <v>865.1798957368638</v>
      </c>
      <c r="R9" s="52">
        <v>1050.3642307666275</v>
      </c>
      <c r="S9" s="52">
        <v>918.758210147906</v>
      </c>
      <c r="T9" s="52">
        <v>887.90870651513</v>
      </c>
      <c r="U9" s="52">
        <v>936.1040348367949</v>
      </c>
      <c r="V9" s="52">
        <v>874.7865373999305</v>
      </c>
      <c r="W9" s="52">
        <v>885.5400016136418</v>
      </c>
      <c r="X9" s="52">
        <v>750.813534927113</v>
      </c>
      <c r="Y9" s="52">
        <v>755.596725736972</v>
      </c>
      <c r="Z9" s="58">
        <v>922.6695322290971</v>
      </c>
      <c r="AA9" s="58">
        <v>865.1687654795794</v>
      </c>
      <c r="AB9" s="59">
        <v>32779.0441986398</v>
      </c>
    </row>
    <row r="10" spans="1:28" ht="27" customHeight="1">
      <c r="A10" s="133"/>
      <c r="B10" s="11" t="s">
        <v>59</v>
      </c>
      <c r="C10" s="54">
        <v>106.93085323952255</v>
      </c>
      <c r="D10" s="54">
        <v>427.7492836601996</v>
      </c>
      <c r="E10" s="54">
        <v>4612.885782834782</v>
      </c>
      <c r="F10" s="54">
        <v>18930.55069511653</v>
      </c>
      <c r="G10" s="54">
        <v>25302.245908735295</v>
      </c>
      <c r="H10" s="54">
        <v>3569.3869470005484</v>
      </c>
      <c r="I10" s="54">
        <v>3194.1775451093986</v>
      </c>
      <c r="J10" s="54">
        <v>3082.57982173595</v>
      </c>
      <c r="K10" s="54">
        <v>3225.543162161576</v>
      </c>
      <c r="L10" s="54">
        <v>3634.010600582199</v>
      </c>
      <c r="M10" s="54">
        <v>4891.750186494724</v>
      </c>
      <c r="N10" s="54">
        <v>5073.864863003865</v>
      </c>
      <c r="O10" s="54">
        <v>4599.046278892557</v>
      </c>
      <c r="P10" s="54">
        <v>4077.7432933888667</v>
      </c>
      <c r="Q10" s="54">
        <v>4178.592309203623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3363.1500715809934</v>
      </c>
      <c r="AA10" s="54">
        <v>10346.331033962031</v>
      </c>
      <c r="AB10" s="55">
        <v>134820.72858833702</v>
      </c>
    </row>
    <row r="11" spans="1:28" ht="27" customHeight="1">
      <c r="A11" s="133"/>
      <c r="B11" s="12" t="s">
        <v>60</v>
      </c>
      <c r="C11" s="56">
        <v>13.449074587252673</v>
      </c>
      <c r="D11" s="56">
        <v>19.985830278435163</v>
      </c>
      <c r="E11" s="56">
        <v>91.6413520234448</v>
      </c>
      <c r="F11" s="56">
        <v>206.96676089465691</v>
      </c>
      <c r="G11" s="56">
        <v>263.88986903861866</v>
      </c>
      <c r="H11" s="56">
        <v>21.478575672440577</v>
      </c>
      <c r="I11" s="56">
        <v>19.644206456949682</v>
      </c>
      <c r="J11" s="56">
        <v>19.220456156830195</v>
      </c>
      <c r="K11" s="56">
        <v>20.557213117456467</v>
      </c>
      <c r="L11" s="56">
        <v>22.368108058241155</v>
      </c>
      <c r="M11" s="56">
        <v>23.46421942712194</v>
      </c>
      <c r="N11" s="56">
        <v>23.408061810014946</v>
      </c>
      <c r="O11" s="56">
        <v>20.27420804181949</v>
      </c>
      <c r="P11" s="56">
        <v>18.88476747792409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0</v>
      </c>
      <c r="AA11" s="56">
        <v>50.73813830810151</v>
      </c>
      <c r="AB11" s="57">
        <v>959.0802451788913</v>
      </c>
    </row>
    <row r="12" spans="1:28" ht="27" customHeight="1">
      <c r="A12" s="134"/>
      <c r="B12" s="15" t="s">
        <v>31</v>
      </c>
      <c r="C12" s="56">
        <v>690.5912247273386</v>
      </c>
      <c r="D12" s="56">
        <v>1013.8446128046329</v>
      </c>
      <c r="E12" s="56">
        <v>6874.399068297317</v>
      </c>
      <c r="F12" s="56">
        <v>24757.12686202359</v>
      </c>
      <c r="G12" s="56">
        <v>31953.890542058132</v>
      </c>
      <c r="H12" s="56">
        <v>4313.2386995554225</v>
      </c>
      <c r="I12" s="56">
        <v>3907.634154939836</v>
      </c>
      <c r="J12" s="56">
        <v>3801.6715253935467</v>
      </c>
      <c r="K12" s="56">
        <v>4030.0698972590126</v>
      </c>
      <c r="L12" s="56">
        <v>4450.427623518386</v>
      </c>
      <c r="M12" s="56">
        <v>6108.94469178792</v>
      </c>
      <c r="N12" s="56">
        <v>6202.472950243228</v>
      </c>
      <c r="O12" s="56">
        <v>5488.688259439234</v>
      </c>
      <c r="P12" s="56">
        <v>4986.851836199779</v>
      </c>
      <c r="Q12" s="56">
        <v>5062.723377584179</v>
      </c>
      <c r="R12" s="56">
        <v>5461.898627570509</v>
      </c>
      <c r="S12" s="56">
        <v>5392.2957842094675</v>
      </c>
      <c r="T12" s="56">
        <v>5416.188877460468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4285.8196038100905</v>
      </c>
      <c r="AA12" s="56">
        <v>11262.23793774971</v>
      </c>
      <c r="AB12" s="57">
        <v>168558.85303215575</v>
      </c>
    </row>
    <row r="13" spans="1:28" ht="27" customHeight="1" thickBot="1">
      <c r="A13" s="16" t="s">
        <v>33</v>
      </c>
      <c r="B13" s="17"/>
      <c r="C13" s="60">
        <v>25631.256763713714</v>
      </c>
      <c r="D13" s="60">
        <v>13562.609753490751</v>
      </c>
      <c r="E13" s="60">
        <v>40139.595871148405</v>
      </c>
      <c r="F13" s="60">
        <v>97179.69715366515</v>
      </c>
      <c r="G13" s="60">
        <v>104079.61101527869</v>
      </c>
      <c r="H13" s="60">
        <v>11184.647607908899</v>
      </c>
      <c r="I13" s="60">
        <v>10867.867621000583</v>
      </c>
      <c r="J13" s="60">
        <v>11244.42828343577</v>
      </c>
      <c r="K13" s="60">
        <v>12359.533662936918</v>
      </c>
      <c r="L13" s="60">
        <v>12354.566366013732</v>
      </c>
      <c r="M13" s="60">
        <v>16018.746603214811</v>
      </c>
      <c r="N13" s="60">
        <v>15697.21072232907</v>
      </c>
      <c r="O13" s="60">
        <v>13089.255496683587</v>
      </c>
      <c r="P13" s="60">
        <v>12867.71652145694</v>
      </c>
      <c r="Q13" s="60">
        <v>12849.030485651088</v>
      </c>
      <c r="R13" s="60">
        <v>13827.628176415052</v>
      </c>
      <c r="S13" s="60">
        <v>13099.041506004352</v>
      </c>
      <c r="T13" s="60">
        <v>13353.287967100836</v>
      </c>
      <c r="U13" s="60">
        <v>12867.884256830632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9127.64831767555</v>
      </c>
      <c r="AA13" s="60">
        <v>22554.795651283268</v>
      </c>
      <c r="AB13" s="61">
        <v>537562.8984479179</v>
      </c>
    </row>
    <row r="14" spans="1:28" ht="13.5" customHeight="1">
      <c r="A14" s="3"/>
      <c r="Z14" s="51"/>
      <c r="AA14" s="51"/>
      <c r="AB14" s="2"/>
    </row>
    <row r="15" spans="1:28" ht="13.5" customHeight="1">
      <c r="A15" s="3"/>
      <c r="Z15" s="51"/>
      <c r="AA15" s="51"/>
      <c r="AB15" s="2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view="pageBreakPreview" zoomScale="60" zoomScaleNormal="60" zoomScalePageLayoutView="0" workbookViewId="0" topLeftCell="A1">
      <selection activeCell="AC2" sqref="AC2"/>
    </sheetView>
  </sheetViews>
  <sheetFormatPr defaultColWidth="9.00390625" defaultRowHeight="13.5"/>
  <cols>
    <col min="1" max="1" width="8.625" style="0" customWidth="1"/>
    <col min="2" max="2" width="12.625" style="0" customWidth="1"/>
    <col min="3" max="29" width="8.625" style="0" customWidth="1"/>
  </cols>
  <sheetData>
    <row r="1" spans="1:29" ht="18.75" customHeight="1">
      <c r="A1" s="47" t="s">
        <v>34</v>
      </c>
      <c r="AC1" s="1"/>
    </row>
    <row r="2" spans="1:29" ht="18.75" customHeight="1">
      <c r="A2" s="50" t="s">
        <v>155</v>
      </c>
      <c r="AC2" s="2" t="s">
        <v>0</v>
      </c>
    </row>
    <row r="3" spans="1:29" ht="11.25" customHeight="1" thickBot="1">
      <c r="A3" s="3"/>
      <c r="AC3" s="2" t="s">
        <v>1</v>
      </c>
    </row>
    <row r="4" spans="1:29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37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56</v>
      </c>
      <c r="AA4" s="95" t="s">
        <v>62</v>
      </c>
      <c r="AB4" s="95" t="s">
        <v>27</v>
      </c>
      <c r="AC4" s="96" t="s">
        <v>33</v>
      </c>
    </row>
    <row r="5" spans="1:29" s="63" customFormat="1" ht="27" customHeight="1">
      <c r="A5" s="135" t="s">
        <v>57</v>
      </c>
      <c r="B5" s="62" t="s">
        <v>58</v>
      </c>
      <c r="C5" s="97">
        <v>23891.38394395289</v>
      </c>
      <c r="D5" s="52">
        <v>12037.175036236848</v>
      </c>
      <c r="E5" s="52">
        <v>32081.533362612336</v>
      </c>
      <c r="F5" s="52">
        <v>70282.93685578313</v>
      </c>
      <c r="G5" s="52">
        <v>67919.02583503832</v>
      </c>
      <c r="H5" s="52">
        <v>6462.057594163358</v>
      </c>
      <c r="I5" s="52">
        <v>6540.740321297211</v>
      </c>
      <c r="J5" s="52">
        <v>7017.805770949792</v>
      </c>
      <c r="K5" s="52">
        <v>7953.577024580645</v>
      </c>
      <c r="L5" s="52">
        <v>7574.277393419619</v>
      </c>
      <c r="M5" s="52">
        <v>9373.642866332379</v>
      </c>
      <c r="N5" s="52">
        <v>8985.298219202836</v>
      </c>
      <c r="O5" s="52">
        <v>7152.85594860715</v>
      </c>
      <c r="P5" s="52">
        <v>7500.895039294473</v>
      </c>
      <c r="Q5" s="52">
        <v>7439.771152324522</v>
      </c>
      <c r="R5" s="52">
        <v>7962.565374505723</v>
      </c>
      <c r="S5" s="52">
        <v>7314.443810653261</v>
      </c>
      <c r="T5" s="52">
        <v>7568.5036627277605</v>
      </c>
      <c r="U5" s="52">
        <v>7421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4589.423577580199</v>
      </c>
      <c r="AA5" s="52">
        <v>4757.0682070657995</v>
      </c>
      <c r="AB5" s="52">
        <v>9766.882607124868</v>
      </c>
      <c r="AC5" s="53">
        <v>355850.36264964787</v>
      </c>
    </row>
    <row r="6" spans="1:29" s="63" customFormat="1" ht="27" customHeight="1">
      <c r="A6" s="135"/>
      <c r="B6" s="64" t="s">
        <v>59</v>
      </c>
      <c r="C6" s="54">
        <v>85.35861118889774</v>
      </c>
      <c r="D6" s="54">
        <v>130.02586543657088</v>
      </c>
      <c r="E6" s="54">
        <v>437.2497414026932</v>
      </c>
      <c r="F6" s="54">
        <v>1269.6229731176868</v>
      </c>
      <c r="G6" s="54">
        <v>2150.6529734768696</v>
      </c>
      <c r="H6" s="54">
        <v>314.0268378109935</v>
      </c>
      <c r="I6" s="54">
        <v>322.6384604317734</v>
      </c>
      <c r="J6" s="54">
        <v>322.57247165822946</v>
      </c>
      <c r="K6" s="54">
        <v>266.3358335235856</v>
      </c>
      <c r="L6" s="54">
        <v>227.29496966188708</v>
      </c>
      <c r="M6" s="54">
        <v>388.14090183198346</v>
      </c>
      <c r="N6" s="54">
        <v>367.80459521873456</v>
      </c>
      <c r="O6" s="54">
        <v>332.6137927924416</v>
      </c>
      <c r="P6" s="54">
        <v>264.2555115823745</v>
      </c>
      <c r="Q6" s="54">
        <v>233.45356977488473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252.40513628526148</v>
      </c>
      <c r="AA6" s="54">
        <v>205.09348136465445</v>
      </c>
      <c r="AB6" s="54">
        <v>2255.9683916564272</v>
      </c>
      <c r="AC6" s="55">
        <v>12621.469012287325</v>
      </c>
    </row>
    <row r="7" spans="1:29" s="63" customFormat="1" ht="27" customHeight="1">
      <c r="A7" s="135"/>
      <c r="B7" s="65" t="s">
        <v>60</v>
      </c>
      <c r="C7" s="56">
        <v>93.39319879087975</v>
      </c>
      <c r="D7" s="56">
        <v>37.29417178005802</v>
      </c>
      <c r="E7" s="56">
        <v>66.37507343807913</v>
      </c>
      <c r="F7" s="56">
        <v>147.14522653245743</v>
      </c>
      <c r="G7" s="56">
        <v>113.616118936333</v>
      </c>
      <c r="H7" s="56">
        <v>11.998107498598744</v>
      </c>
      <c r="I7" s="56">
        <v>12.172485577328386</v>
      </c>
      <c r="J7" s="56">
        <v>12.978728821926943</v>
      </c>
      <c r="K7" s="56">
        <v>14.3662058283168</v>
      </c>
      <c r="L7" s="56">
        <v>13.590028485956358</v>
      </c>
      <c r="M7" s="56">
        <v>14.204578055684006</v>
      </c>
      <c r="N7" s="56">
        <v>13.607973426066089</v>
      </c>
      <c r="O7" s="56">
        <v>10.908737825480507</v>
      </c>
      <c r="P7" s="56">
        <v>11.278282048272281</v>
      </c>
      <c r="Q7" s="56">
        <v>11.131735821201856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0</v>
      </c>
      <c r="AA7" s="56">
        <v>0</v>
      </c>
      <c r="AB7" s="56">
        <v>49.559803074637635</v>
      </c>
      <c r="AC7" s="57">
        <v>699.7140540549922</v>
      </c>
    </row>
    <row r="8" spans="1:29" s="63" customFormat="1" ht="27" customHeight="1">
      <c r="A8" s="136"/>
      <c r="B8" s="66" t="s">
        <v>31</v>
      </c>
      <c r="C8" s="56">
        <v>24070.135753932667</v>
      </c>
      <c r="D8" s="56">
        <v>12204.495073453478</v>
      </c>
      <c r="E8" s="56">
        <v>32585.158177453108</v>
      </c>
      <c r="F8" s="56">
        <v>71699.70505543328</v>
      </c>
      <c r="G8" s="56">
        <v>70183.29492745153</v>
      </c>
      <c r="H8" s="56">
        <v>6788.08253947295</v>
      </c>
      <c r="I8" s="56">
        <v>6875.551267306313</v>
      </c>
      <c r="J8" s="56">
        <v>7353.356971429948</v>
      </c>
      <c r="K8" s="56">
        <v>8234.279063932549</v>
      </c>
      <c r="L8" s="56">
        <v>7815.162391567463</v>
      </c>
      <c r="M8" s="56">
        <v>9775.988346220045</v>
      </c>
      <c r="N8" s="56">
        <v>9366.710787847636</v>
      </c>
      <c r="O8" s="56">
        <v>7496.378479225073</v>
      </c>
      <c r="P8" s="56">
        <v>7776.428832925119</v>
      </c>
      <c r="Q8" s="56">
        <v>7684.356457920609</v>
      </c>
      <c r="R8" s="56">
        <v>8365.729548844542</v>
      </c>
      <c r="S8" s="56">
        <v>7706.745721794885</v>
      </c>
      <c r="T8" s="56">
        <v>7937.099089640368</v>
      </c>
      <c r="U8" s="56">
        <v>7820.756232714396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4841.8287138654605</v>
      </c>
      <c r="AA8" s="56">
        <v>4962.161688430454</v>
      </c>
      <c r="AB8" s="56">
        <v>12072.410801855931</v>
      </c>
      <c r="AC8" s="57">
        <v>369171.54571599024</v>
      </c>
    </row>
    <row r="9" spans="1:29" s="63" customFormat="1" ht="27" customHeight="1">
      <c r="A9" s="137" t="s">
        <v>32</v>
      </c>
      <c r="B9" s="67" t="s">
        <v>58</v>
      </c>
      <c r="C9" s="58">
        <v>570.2112969005634</v>
      </c>
      <c r="D9" s="58">
        <v>560.7252251223618</v>
      </c>
      <c r="E9" s="58">
        <v>2116.142498401294</v>
      </c>
      <c r="F9" s="58">
        <v>5464.429901107438</v>
      </c>
      <c r="G9" s="58">
        <v>6035.002837071927</v>
      </c>
      <c r="H9" s="58">
        <v>683.2807858414262</v>
      </c>
      <c r="I9" s="58">
        <v>656.2572676654872</v>
      </c>
      <c r="J9" s="58">
        <v>662.0332173089114</v>
      </c>
      <c r="K9" s="58">
        <v>741.671391758732</v>
      </c>
      <c r="L9" s="58">
        <v>751.2075322533968</v>
      </c>
      <c r="M9" s="58">
        <v>1131.0281672742285</v>
      </c>
      <c r="N9" s="58">
        <v>1047.1163986622541</v>
      </c>
      <c r="O9" s="58">
        <v>823.7583726815119</v>
      </c>
      <c r="P9" s="58">
        <v>843.6133972618777</v>
      </c>
      <c r="Q9" s="58">
        <v>819.9470897955852</v>
      </c>
      <c r="R9" s="58">
        <v>1050.3642307666275</v>
      </c>
      <c r="S9" s="58">
        <v>918.758210147906</v>
      </c>
      <c r="T9" s="58">
        <v>887.90870651513</v>
      </c>
      <c r="U9" s="58">
        <v>936.1040348367949</v>
      </c>
      <c r="V9" s="58">
        <v>874.7865373999305</v>
      </c>
      <c r="W9" s="58">
        <v>885.5400016136418</v>
      </c>
      <c r="X9" s="58">
        <v>750.813534927113</v>
      </c>
      <c r="Y9" s="58">
        <v>755.596725736972</v>
      </c>
      <c r="Z9" s="58">
        <v>922.6695322290971</v>
      </c>
      <c r="AA9" s="58">
        <v>952.9979887961941</v>
      </c>
      <c r="AB9" s="58">
        <v>990.3527134999512</v>
      </c>
      <c r="AC9" s="59">
        <v>32832.31759557634</v>
      </c>
    </row>
    <row r="10" spans="1:29" s="63" customFormat="1" ht="27" customHeight="1">
      <c r="A10" s="135"/>
      <c r="B10" s="64" t="s">
        <v>59</v>
      </c>
      <c r="C10" s="54">
        <v>106.93085323952255</v>
      </c>
      <c r="D10" s="54">
        <v>410.2512084652502</v>
      </c>
      <c r="E10" s="54">
        <v>4522.906557399621</v>
      </c>
      <c r="F10" s="54">
        <v>18930.55069511653</v>
      </c>
      <c r="G10" s="54">
        <v>24959.003418703105</v>
      </c>
      <c r="H10" s="54">
        <v>3500.193215269853</v>
      </c>
      <c r="I10" s="54">
        <v>3132.2573701778915</v>
      </c>
      <c r="J10" s="54">
        <v>3022.8230051198952</v>
      </c>
      <c r="K10" s="54">
        <v>3163.01495449949</v>
      </c>
      <c r="L10" s="54">
        <v>3563.5641182207137</v>
      </c>
      <c r="M10" s="54">
        <v>4876.613258563155</v>
      </c>
      <c r="N10" s="54">
        <v>5058.164403283364</v>
      </c>
      <c r="O10" s="54">
        <v>4584.8150877189455</v>
      </c>
      <c r="P10" s="54">
        <v>4065.125211107012</v>
      </c>
      <c r="Q10" s="54">
        <v>4165.662161868126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3363.1500715809934</v>
      </c>
      <c r="AA10" s="54">
        <v>2425.64696503188</v>
      </c>
      <c r="AB10" s="54">
        <v>10813.80820951888</v>
      </c>
      <c r="AC10" s="55">
        <v>136868.67071651857</v>
      </c>
    </row>
    <row r="11" spans="1:29" s="63" customFormat="1" ht="27" customHeight="1">
      <c r="A11" s="135"/>
      <c r="B11" s="65" t="s">
        <v>60</v>
      </c>
      <c r="C11" s="56">
        <v>12.770428218085208</v>
      </c>
      <c r="D11" s="56">
        <v>18.285098822140093</v>
      </c>
      <c r="E11" s="56">
        <v>90.04659093799823</v>
      </c>
      <c r="F11" s="56">
        <v>197.4779326809304</v>
      </c>
      <c r="G11" s="56">
        <v>246.95231172368005</v>
      </c>
      <c r="H11" s="56">
        <v>19.914739150559843</v>
      </c>
      <c r="I11" s="56">
        <v>18.213928771443705</v>
      </c>
      <c r="J11" s="56">
        <v>17.821031364253013</v>
      </c>
      <c r="K11" s="56">
        <v>19.060460206488827</v>
      </c>
      <c r="L11" s="56">
        <v>20.73950545254158</v>
      </c>
      <c r="M11" s="56">
        <v>23.46421942712194</v>
      </c>
      <c r="N11" s="56">
        <v>23.408061810014946</v>
      </c>
      <c r="O11" s="56">
        <v>20.27420804181949</v>
      </c>
      <c r="P11" s="56">
        <v>18.91825258955672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0</v>
      </c>
      <c r="AA11" s="56">
        <v>0</v>
      </c>
      <c r="AB11" s="56">
        <v>51.62792747961515</v>
      </c>
      <c r="AC11" s="57">
        <v>922.0841005058323</v>
      </c>
    </row>
    <row r="12" spans="1:29" s="63" customFormat="1" ht="27" customHeight="1">
      <c r="A12" s="136"/>
      <c r="B12" s="68" t="s">
        <v>31</v>
      </c>
      <c r="C12" s="56">
        <v>689.9125783581711</v>
      </c>
      <c r="D12" s="56">
        <v>989.2615324097521</v>
      </c>
      <c r="E12" s="56">
        <v>6729.095646738913</v>
      </c>
      <c r="F12" s="56">
        <v>24592.4585289049</v>
      </c>
      <c r="G12" s="56">
        <v>31240.95856749871</v>
      </c>
      <c r="H12" s="56">
        <v>4203.388740261838</v>
      </c>
      <c r="I12" s="56">
        <v>3806.7285666148223</v>
      </c>
      <c r="J12" s="56">
        <v>3702.6772537930597</v>
      </c>
      <c r="K12" s="56">
        <v>3923.746806464711</v>
      </c>
      <c r="L12" s="56">
        <v>4335.511155926652</v>
      </c>
      <c r="M12" s="56">
        <v>6031.105645264505</v>
      </c>
      <c r="N12" s="56">
        <v>6128.688863755633</v>
      </c>
      <c r="O12" s="56">
        <v>5428.847668442277</v>
      </c>
      <c r="P12" s="56">
        <v>4927.6568609584465</v>
      </c>
      <c r="Q12" s="56">
        <v>5004.560424307403</v>
      </c>
      <c r="R12" s="56">
        <v>5461.898627570509</v>
      </c>
      <c r="S12" s="56">
        <v>5392.2957842094675</v>
      </c>
      <c r="T12" s="56">
        <v>5416.188877460468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4285.8196038100905</v>
      </c>
      <c r="AA12" s="56">
        <v>3378.644953828074</v>
      </c>
      <c r="AB12" s="56">
        <v>11855.788850498446</v>
      </c>
      <c r="AC12" s="57">
        <v>170623.07241260077</v>
      </c>
    </row>
    <row r="13" spans="1:29" s="63" customFormat="1" ht="27" customHeight="1" thickBot="1">
      <c r="A13" s="69" t="s">
        <v>33</v>
      </c>
      <c r="B13" s="70"/>
      <c r="C13" s="60">
        <v>24760.048332290837</v>
      </c>
      <c r="D13" s="60">
        <v>13193.75660586323</v>
      </c>
      <c r="E13" s="60">
        <v>39314.25382419202</v>
      </c>
      <c r="F13" s="60">
        <v>96292.16358433818</v>
      </c>
      <c r="G13" s="60">
        <v>101424.25349495024</v>
      </c>
      <c r="H13" s="60">
        <v>10991.47127973479</v>
      </c>
      <c r="I13" s="60">
        <v>10682.279833921135</v>
      </c>
      <c r="J13" s="60">
        <v>11056.034225223008</v>
      </c>
      <c r="K13" s="60">
        <v>12158.02587039726</v>
      </c>
      <c r="L13" s="60">
        <v>12150.673547494114</v>
      </c>
      <c r="M13" s="60">
        <v>15807.093991484551</v>
      </c>
      <c r="N13" s="60">
        <v>15495.39965160327</v>
      </c>
      <c r="O13" s="60">
        <v>12925.226147667348</v>
      </c>
      <c r="P13" s="60">
        <v>12704.085693883566</v>
      </c>
      <c r="Q13" s="60">
        <v>12688.916882228012</v>
      </c>
      <c r="R13" s="60">
        <v>13827.628176415052</v>
      </c>
      <c r="S13" s="60">
        <v>13099.041506004352</v>
      </c>
      <c r="T13" s="60">
        <v>13353.287967100836</v>
      </c>
      <c r="U13" s="60">
        <v>12867.484256830634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9127.64831767555</v>
      </c>
      <c r="AA13" s="60">
        <v>8340.806642258529</v>
      </c>
      <c r="AB13" s="60">
        <v>23928.19965235438</v>
      </c>
      <c r="AC13" s="61">
        <v>539794.618128591</v>
      </c>
    </row>
    <row r="14" spans="1:29" ht="13.5" customHeight="1">
      <c r="A14" s="3"/>
      <c r="AC14" s="2"/>
    </row>
    <row r="15" spans="1:29" ht="13.5" customHeight="1">
      <c r="A15" s="3"/>
      <c r="AC15" s="2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"/>
  <sheetViews>
    <sheetView view="pageBreakPreview" zoomScale="60" zoomScaleNormal="60" zoomScalePageLayoutView="0" workbookViewId="0" topLeftCell="C1">
      <selection activeCell="S25" sqref="S25"/>
    </sheetView>
  </sheetViews>
  <sheetFormatPr defaultColWidth="9.00390625" defaultRowHeight="13.5"/>
  <cols>
    <col min="1" max="1" width="8.625" style="71" customWidth="1"/>
    <col min="2" max="2" width="12.625" style="71" customWidth="1"/>
    <col min="3" max="30" width="8.625" style="71" customWidth="1"/>
    <col min="31" max="16384" width="9.00390625" style="71" customWidth="1"/>
  </cols>
  <sheetData>
    <row r="1" spans="1:29" ht="18.75" customHeight="1">
      <c r="A1" s="50" t="s">
        <v>34</v>
      </c>
      <c r="AC1" s="72"/>
    </row>
    <row r="2" spans="1:30" ht="18.75" customHeight="1">
      <c r="A2" s="50" t="s">
        <v>155</v>
      </c>
      <c r="AC2" s="73"/>
      <c r="AD2" s="73" t="s">
        <v>156</v>
      </c>
    </row>
    <row r="3" spans="1:30" ht="11.25" customHeight="1" thickBot="1">
      <c r="A3" s="74"/>
      <c r="AC3" s="73"/>
      <c r="AD3" s="73" t="s">
        <v>1</v>
      </c>
    </row>
    <row r="4" spans="1:30" s="89" customFormat="1" ht="27" customHeight="1">
      <c r="A4" s="98" t="s">
        <v>2</v>
      </c>
      <c r="B4" s="99" t="s">
        <v>3</v>
      </c>
      <c r="C4" s="99" t="s">
        <v>36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38</v>
      </c>
      <c r="I4" s="99" t="s">
        <v>39</v>
      </c>
      <c r="J4" s="99" t="s">
        <v>40</v>
      </c>
      <c r="K4" s="99" t="s">
        <v>41</v>
      </c>
      <c r="L4" s="99" t="s">
        <v>42</v>
      </c>
      <c r="M4" s="99" t="s">
        <v>43</v>
      </c>
      <c r="N4" s="99" t="s">
        <v>44</v>
      </c>
      <c r="O4" s="99" t="s">
        <v>45</v>
      </c>
      <c r="P4" s="99" t="s">
        <v>46</v>
      </c>
      <c r="Q4" s="99" t="s">
        <v>47</v>
      </c>
      <c r="R4" s="99" t="s">
        <v>48</v>
      </c>
      <c r="S4" s="99" t="s">
        <v>49</v>
      </c>
      <c r="T4" s="99" t="s">
        <v>50</v>
      </c>
      <c r="U4" s="99" t="s">
        <v>51</v>
      </c>
      <c r="V4" s="99" t="s">
        <v>52</v>
      </c>
      <c r="W4" s="99" t="s">
        <v>53</v>
      </c>
      <c r="X4" s="99" t="s">
        <v>54</v>
      </c>
      <c r="Y4" s="99" t="s">
        <v>55</v>
      </c>
      <c r="Z4" s="99" t="s">
        <v>56</v>
      </c>
      <c r="AA4" s="99" t="s">
        <v>62</v>
      </c>
      <c r="AB4" s="99" t="s">
        <v>157</v>
      </c>
      <c r="AC4" s="100" t="s">
        <v>27</v>
      </c>
      <c r="AD4" s="106" t="s">
        <v>33</v>
      </c>
    </row>
    <row r="5" spans="1:30" s="77" customFormat="1" ht="27" customHeight="1">
      <c r="A5" s="138" t="s">
        <v>57</v>
      </c>
      <c r="B5" s="75" t="s">
        <v>58</v>
      </c>
      <c r="C5" s="97">
        <v>23033.528076556075</v>
      </c>
      <c r="D5" s="76">
        <v>11711.081707236877</v>
      </c>
      <c r="E5" s="76">
        <v>31451.866670341</v>
      </c>
      <c r="F5" s="76">
        <v>69628.23799761962</v>
      </c>
      <c r="G5" s="76">
        <v>66165.73811773455</v>
      </c>
      <c r="H5" s="76">
        <v>6398.141215963397</v>
      </c>
      <c r="I5" s="76">
        <v>6476.0456902154065</v>
      </c>
      <c r="J5" s="76">
        <v>6948.392473210842</v>
      </c>
      <c r="K5" s="76">
        <v>7874.907989255923</v>
      </c>
      <c r="L5" s="76">
        <v>7499.360020521783</v>
      </c>
      <c r="M5" s="76">
        <v>9262.36815582037</v>
      </c>
      <c r="N5" s="76">
        <v>8878.633556118966</v>
      </c>
      <c r="O5" s="76">
        <v>7067.944246042275</v>
      </c>
      <c r="P5" s="76">
        <v>7411.851757404959</v>
      </c>
      <c r="Q5" s="76">
        <v>7351.453473375609</v>
      </c>
      <c r="R5" s="76">
        <v>7962.565374505723</v>
      </c>
      <c r="S5" s="76">
        <v>7314.443810653261</v>
      </c>
      <c r="T5" s="76">
        <v>7568.5036627277605</v>
      </c>
      <c r="U5" s="76">
        <v>7421.41965057093</v>
      </c>
      <c r="V5" s="76">
        <v>6920.025766034112</v>
      </c>
      <c r="W5" s="76">
        <v>6715.846074664753</v>
      </c>
      <c r="X5" s="76">
        <v>5602.773891866463</v>
      </c>
      <c r="Y5" s="76">
        <v>5018.853313629517</v>
      </c>
      <c r="Z5" s="76">
        <v>4589.423577580199</v>
      </c>
      <c r="AA5" s="76">
        <v>4757.0682070657995</v>
      </c>
      <c r="AB5" s="76">
        <v>5024.982717413518</v>
      </c>
      <c r="AC5" s="101">
        <v>10604.090248642997</v>
      </c>
      <c r="AD5" s="107">
        <v>356659.54744277266</v>
      </c>
    </row>
    <row r="6" spans="1:30" s="77" customFormat="1" ht="27" customHeight="1">
      <c r="A6" s="138"/>
      <c r="B6" s="78" t="s">
        <v>59</v>
      </c>
      <c r="C6" s="79">
        <v>77.57175542315929</v>
      </c>
      <c r="D6" s="79">
        <v>113.03484342303392</v>
      </c>
      <c r="E6" s="79">
        <v>393.23215273887797</v>
      </c>
      <c r="F6" s="79">
        <v>1203.2231092117486</v>
      </c>
      <c r="G6" s="79">
        <v>1972.5067562192626</v>
      </c>
      <c r="H6" s="79">
        <v>294.6168471304296</v>
      </c>
      <c r="I6" s="79">
        <v>302.6961855809168</v>
      </c>
      <c r="J6" s="79">
        <v>302.6342755717499</v>
      </c>
      <c r="K6" s="79">
        <v>249.87362257808525</v>
      </c>
      <c r="L6" s="79">
        <v>213.2458734966362</v>
      </c>
      <c r="M6" s="79">
        <v>366.0225351874868</v>
      </c>
      <c r="N6" s="79">
        <v>346.8451012509997</v>
      </c>
      <c r="O6" s="79">
        <v>313.65966096743637</v>
      </c>
      <c r="P6" s="79">
        <v>249.1968041247974</v>
      </c>
      <c r="Q6" s="79">
        <v>220.1501234584162</v>
      </c>
      <c r="R6" s="79">
        <v>392.6364086689915</v>
      </c>
      <c r="S6" s="79">
        <v>382.61833955043556</v>
      </c>
      <c r="T6" s="79">
        <v>358.68598226160674</v>
      </c>
      <c r="U6" s="79">
        <v>390.29864783739407</v>
      </c>
      <c r="V6" s="79">
        <v>335.4428519705282</v>
      </c>
      <c r="W6" s="79">
        <v>361.4568861023685</v>
      </c>
      <c r="X6" s="79">
        <v>308.81997010023883</v>
      </c>
      <c r="Y6" s="79">
        <v>265.995807579811</v>
      </c>
      <c r="Z6" s="79">
        <v>252.40513628526148</v>
      </c>
      <c r="AA6" s="79">
        <v>205.09348136465445</v>
      </c>
      <c r="AB6" s="79">
        <v>191.45050730093942</v>
      </c>
      <c r="AC6" s="102">
        <v>2177.2750235511367</v>
      </c>
      <c r="AD6" s="110">
        <v>12240.688688936403</v>
      </c>
    </row>
    <row r="7" spans="1:30" s="77" customFormat="1" ht="27" customHeight="1">
      <c r="A7" s="138"/>
      <c r="B7" s="80" t="s">
        <v>60</v>
      </c>
      <c r="C7" s="81">
        <v>88.50613689971834</v>
      </c>
      <c r="D7" s="81">
        <v>36.10845556092647</v>
      </c>
      <c r="E7" s="81">
        <v>60.020728975246755</v>
      </c>
      <c r="F7" s="81">
        <v>145.37871239360337</v>
      </c>
      <c r="G7" s="81">
        <v>102.6245077287143</v>
      </c>
      <c r="H7" s="81">
        <v>11.96501330024688</v>
      </c>
      <c r="I7" s="81">
        <v>12.12719275555613</v>
      </c>
      <c r="J7" s="81">
        <v>12.93043603508176</v>
      </c>
      <c r="K7" s="81">
        <v>14.312750353180533</v>
      </c>
      <c r="L7" s="81">
        <v>13.539461103133513</v>
      </c>
      <c r="M7" s="81">
        <v>13.7840900053462</v>
      </c>
      <c r="N7" s="81">
        <v>13.20514623946863</v>
      </c>
      <c r="O7" s="81">
        <v>10.585814196077306</v>
      </c>
      <c r="P7" s="81">
        <v>10.94441906332144</v>
      </c>
      <c r="Q7" s="81">
        <v>10.80221094028083</v>
      </c>
      <c r="R7" s="81">
        <v>10.527765669826373</v>
      </c>
      <c r="S7" s="81">
        <v>9.68357159118851</v>
      </c>
      <c r="T7" s="81">
        <v>9.909444651001115</v>
      </c>
      <c r="U7" s="81">
        <v>9.457584877001999</v>
      </c>
      <c r="V7" s="81">
        <v>6.893226926355001</v>
      </c>
      <c r="W7" s="81">
        <v>9.922812738483</v>
      </c>
      <c r="X7" s="81">
        <v>6.794882562539</v>
      </c>
      <c r="Y7" s="81">
        <v>2.90430909732</v>
      </c>
      <c r="Z7" s="81">
        <v>0</v>
      </c>
      <c r="AA7" s="81">
        <v>0</v>
      </c>
      <c r="AB7" s="81">
        <v>0</v>
      </c>
      <c r="AC7" s="103">
        <v>49.552010775109544</v>
      </c>
      <c r="AD7" s="107">
        <v>672.480684438727</v>
      </c>
    </row>
    <row r="8" spans="1:30" s="77" customFormat="1" ht="27" customHeight="1">
      <c r="A8" s="139"/>
      <c r="B8" s="82" t="s">
        <v>31</v>
      </c>
      <c r="C8" s="81">
        <v>23199.605968878954</v>
      </c>
      <c r="D8" s="81">
        <v>11860.225006220839</v>
      </c>
      <c r="E8" s="81">
        <v>31905.119552055126</v>
      </c>
      <c r="F8" s="81">
        <v>70976.83981922497</v>
      </c>
      <c r="G8" s="81">
        <v>68240.86938168253</v>
      </c>
      <c r="H8" s="81">
        <v>6704.723076394074</v>
      </c>
      <c r="I8" s="81">
        <v>6790.8690685518795</v>
      </c>
      <c r="J8" s="81">
        <v>7263.957184817673</v>
      </c>
      <c r="K8" s="81">
        <v>8139.094362187188</v>
      </c>
      <c r="L8" s="81">
        <v>7726.145355121552</v>
      </c>
      <c r="M8" s="81">
        <v>9642.174781013204</v>
      </c>
      <c r="N8" s="81">
        <v>9238.683803609434</v>
      </c>
      <c r="O8" s="81">
        <v>7392.189721205788</v>
      </c>
      <c r="P8" s="81">
        <v>7671.992980593078</v>
      </c>
      <c r="Q8" s="81">
        <v>7582.405807774307</v>
      </c>
      <c r="R8" s="81">
        <v>8365.729548844542</v>
      </c>
      <c r="S8" s="81">
        <v>7706.745721794885</v>
      </c>
      <c r="T8" s="81">
        <v>7937.099089640368</v>
      </c>
      <c r="U8" s="81">
        <v>7821.175883285326</v>
      </c>
      <c r="V8" s="81">
        <v>7262.361844930995</v>
      </c>
      <c r="W8" s="81">
        <v>7087.225773505605</v>
      </c>
      <c r="X8" s="81">
        <v>5918.38874452924</v>
      </c>
      <c r="Y8" s="81">
        <v>5287.753430306649</v>
      </c>
      <c r="Z8" s="81">
        <v>4841.8287138654605</v>
      </c>
      <c r="AA8" s="81">
        <v>4962.161688430454</v>
      </c>
      <c r="AB8" s="81">
        <v>5216.4332247144575</v>
      </c>
      <c r="AC8" s="103">
        <v>12830.917282969242</v>
      </c>
      <c r="AD8" s="109">
        <v>369572.71681614785</v>
      </c>
    </row>
    <row r="9" spans="1:30" s="77" customFormat="1" ht="27" customHeight="1">
      <c r="A9" s="140" t="s">
        <v>32</v>
      </c>
      <c r="B9" s="83" t="s">
        <v>58</v>
      </c>
      <c r="C9" s="84">
        <v>570.2112969005634</v>
      </c>
      <c r="D9" s="84">
        <v>555.3409513787254</v>
      </c>
      <c r="E9" s="84">
        <v>2062.4130633634973</v>
      </c>
      <c r="F9" s="84">
        <v>5309.250396202477</v>
      </c>
      <c r="G9" s="84">
        <v>5682.2509098596365</v>
      </c>
      <c r="H9" s="84">
        <v>644.1883948004186</v>
      </c>
      <c r="I9" s="84">
        <v>618.7021319574866</v>
      </c>
      <c r="J9" s="84">
        <v>624.1951871170565</v>
      </c>
      <c r="K9" s="84">
        <v>699.373261537484</v>
      </c>
      <c r="L9" s="84">
        <v>708.3661496288473</v>
      </c>
      <c r="M9" s="84">
        <v>1068.3260486823829</v>
      </c>
      <c r="N9" s="84">
        <v>989.0327718951605</v>
      </c>
      <c r="O9" s="84">
        <v>778.1489728581665</v>
      </c>
      <c r="P9" s="84">
        <v>797.0030191907675</v>
      </c>
      <c r="Q9" s="84">
        <v>774.7142838543067</v>
      </c>
      <c r="R9" s="84">
        <v>1050.3642307666275</v>
      </c>
      <c r="S9" s="84">
        <v>918.758210147906</v>
      </c>
      <c r="T9" s="84">
        <v>887.90870651513</v>
      </c>
      <c r="U9" s="84">
        <v>936.1040348367949</v>
      </c>
      <c r="V9" s="84">
        <v>874.7865373999305</v>
      </c>
      <c r="W9" s="84">
        <v>885.5400016136418</v>
      </c>
      <c r="X9" s="84">
        <v>750.813534927113</v>
      </c>
      <c r="Y9" s="84">
        <v>755.596725736972</v>
      </c>
      <c r="Z9" s="84">
        <v>922.6695322290971</v>
      </c>
      <c r="AA9" s="84">
        <v>952.9979887961941</v>
      </c>
      <c r="AB9" s="84">
        <v>982.941407472847</v>
      </c>
      <c r="AC9" s="104">
        <v>1109.8626390624268</v>
      </c>
      <c r="AD9" s="107">
        <v>32909.86038873165</v>
      </c>
    </row>
    <row r="10" spans="1:30" s="77" customFormat="1" ht="27" customHeight="1">
      <c r="A10" s="138"/>
      <c r="B10" s="78" t="s">
        <v>59</v>
      </c>
      <c r="C10" s="79">
        <v>106.93085323952255</v>
      </c>
      <c r="D10" s="79">
        <v>392.7531332703009</v>
      </c>
      <c r="E10" s="79">
        <v>4432.927331964461</v>
      </c>
      <c r="F10" s="79">
        <v>18930.55069511653</v>
      </c>
      <c r="G10" s="79">
        <v>24615.76092867092</v>
      </c>
      <c r="H10" s="79">
        <v>3430.999483539157</v>
      </c>
      <c r="I10" s="79">
        <v>3070.3371952463845</v>
      </c>
      <c r="J10" s="79">
        <v>2963.06618850384</v>
      </c>
      <c r="K10" s="79">
        <v>3100.4867468374046</v>
      </c>
      <c r="L10" s="79">
        <v>3493.117635859229</v>
      </c>
      <c r="M10" s="79">
        <v>4861.476330631585</v>
      </c>
      <c r="N10" s="79">
        <v>5042.463943562863</v>
      </c>
      <c r="O10" s="79">
        <v>4570.583896545336</v>
      </c>
      <c r="P10" s="79">
        <v>4052.507128825157</v>
      </c>
      <c r="Q10" s="79">
        <v>4152.7320145326275</v>
      </c>
      <c r="R10" s="79">
        <v>4393.534198313894</v>
      </c>
      <c r="S10" s="79">
        <v>4455.950054034218</v>
      </c>
      <c r="T10" s="79">
        <v>4511.075046730701</v>
      </c>
      <c r="U10" s="79">
        <v>4096.9389944363</v>
      </c>
      <c r="V10" s="79">
        <v>4150.736243458488</v>
      </c>
      <c r="W10" s="79">
        <v>3931.1547575495238</v>
      </c>
      <c r="X10" s="79">
        <v>3808.0186391741604</v>
      </c>
      <c r="Y10" s="79">
        <v>2856.782017937081</v>
      </c>
      <c r="Z10" s="79">
        <v>3363.1500715809934</v>
      </c>
      <c r="AA10" s="79">
        <v>2425.64696503188</v>
      </c>
      <c r="AB10" s="79">
        <v>2008.7996706393749</v>
      </c>
      <c r="AC10" s="102">
        <v>11267.43915894137</v>
      </c>
      <c r="AD10" s="110">
        <v>138485.9193241733</v>
      </c>
    </row>
    <row r="11" spans="1:30" s="77" customFormat="1" ht="27" customHeight="1">
      <c r="A11" s="138"/>
      <c r="B11" s="80" t="s">
        <v>60</v>
      </c>
      <c r="C11" s="81">
        <v>12.091781848917744</v>
      </c>
      <c r="D11" s="81">
        <v>16.584367365845026</v>
      </c>
      <c r="E11" s="81">
        <v>88.45182985255165</v>
      </c>
      <c r="F11" s="81">
        <v>187.98910446720393</v>
      </c>
      <c r="G11" s="81">
        <v>230.01475440874142</v>
      </c>
      <c r="H11" s="81">
        <v>18.350902628679112</v>
      </c>
      <c r="I11" s="81">
        <v>16.78365108593773</v>
      </c>
      <c r="J11" s="81">
        <v>16.42160657167583</v>
      </c>
      <c r="K11" s="81">
        <v>17.56370729552119</v>
      </c>
      <c r="L11" s="81">
        <v>19.110902846842002</v>
      </c>
      <c r="M11" s="81">
        <v>23.46421942712194</v>
      </c>
      <c r="N11" s="81">
        <v>23.408061810014946</v>
      </c>
      <c r="O11" s="81">
        <v>20.27420804181949</v>
      </c>
      <c r="P11" s="81">
        <v>18.951737701189355</v>
      </c>
      <c r="Q11" s="81">
        <v>18.951172643691827</v>
      </c>
      <c r="R11" s="81">
        <v>18.00019848998716</v>
      </c>
      <c r="S11" s="81">
        <v>17.587520027344365</v>
      </c>
      <c r="T11" s="81">
        <v>17.205124214637472</v>
      </c>
      <c r="U11" s="81">
        <v>13.684994843142002</v>
      </c>
      <c r="V11" s="81">
        <v>10.680988734651995</v>
      </c>
      <c r="W11" s="81">
        <v>10.795042250853</v>
      </c>
      <c r="X11" s="81">
        <v>8.715186297595999</v>
      </c>
      <c r="Y11" s="81">
        <v>7.489176327679001</v>
      </c>
      <c r="Z11" s="81">
        <v>0</v>
      </c>
      <c r="AA11" s="81">
        <v>0</v>
      </c>
      <c r="AB11" s="81">
        <v>0</v>
      </c>
      <c r="AC11" s="103">
        <v>52.51771665112878</v>
      </c>
      <c r="AD11" s="107">
        <v>885.0879558327734</v>
      </c>
    </row>
    <row r="12" spans="1:30" s="77" customFormat="1" ht="27" customHeight="1">
      <c r="A12" s="139"/>
      <c r="B12" s="85" t="s">
        <v>31</v>
      </c>
      <c r="C12" s="81">
        <v>689.2339319890037</v>
      </c>
      <c r="D12" s="81">
        <v>964.6784520148715</v>
      </c>
      <c r="E12" s="81">
        <v>6583.792225180509</v>
      </c>
      <c r="F12" s="81">
        <v>24427.790195786212</v>
      </c>
      <c r="G12" s="81">
        <v>30528.026592939295</v>
      </c>
      <c r="H12" s="81">
        <v>4093.538780968255</v>
      </c>
      <c r="I12" s="81">
        <v>3705.822978289809</v>
      </c>
      <c r="J12" s="81">
        <v>3603.6829821925726</v>
      </c>
      <c r="K12" s="81">
        <v>3817.42371567041</v>
      </c>
      <c r="L12" s="81">
        <v>4220.594688334918</v>
      </c>
      <c r="M12" s="81">
        <v>5953.26659874109</v>
      </c>
      <c r="N12" s="81">
        <v>6054.904777268039</v>
      </c>
      <c r="O12" s="81">
        <v>5369.007077445322</v>
      </c>
      <c r="P12" s="81">
        <v>4868.461885717114</v>
      </c>
      <c r="Q12" s="81">
        <v>4946.397471030627</v>
      </c>
      <c r="R12" s="81">
        <v>5461.898627570509</v>
      </c>
      <c r="S12" s="81">
        <v>5392.2957842094675</v>
      </c>
      <c r="T12" s="81">
        <v>5416.188877460468</v>
      </c>
      <c r="U12" s="81">
        <v>5046.728024116237</v>
      </c>
      <c r="V12" s="81">
        <v>5036.20376959307</v>
      </c>
      <c r="W12" s="81">
        <v>4827.489801414018</v>
      </c>
      <c r="X12" s="81">
        <v>4567.547360398869</v>
      </c>
      <c r="Y12" s="81">
        <v>3619.8679200017323</v>
      </c>
      <c r="Z12" s="81">
        <v>4285.8196038100905</v>
      </c>
      <c r="AA12" s="81">
        <v>3378.644953828074</v>
      </c>
      <c r="AB12" s="81">
        <v>2991.7410781122217</v>
      </c>
      <c r="AC12" s="103">
        <v>12429.819514654926</v>
      </c>
      <c r="AD12" s="109">
        <v>172280.86766873772</v>
      </c>
    </row>
    <row r="13" spans="1:30" s="77" customFormat="1" ht="27" customHeight="1" thickBot="1">
      <c r="A13" s="86" t="s">
        <v>33</v>
      </c>
      <c r="B13" s="87"/>
      <c r="C13" s="88">
        <v>23888.83990086796</v>
      </c>
      <c r="D13" s="88">
        <v>12824.90345823571</v>
      </c>
      <c r="E13" s="88">
        <v>38488.91177723563</v>
      </c>
      <c r="F13" s="88">
        <v>95404.63001501118</v>
      </c>
      <c r="G13" s="88">
        <v>98768.89597462182</v>
      </c>
      <c r="H13" s="88">
        <v>10798.26185736233</v>
      </c>
      <c r="I13" s="88">
        <v>10496.692046841688</v>
      </c>
      <c r="J13" s="88">
        <v>10867.640167010246</v>
      </c>
      <c r="K13" s="88">
        <v>11956.518077857598</v>
      </c>
      <c r="L13" s="88">
        <v>11946.74004345647</v>
      </c>
      <c r="M13" s="88">
        <v>15595.441379754295</v>
      </c>
      <c r="N13" s="88">
        <v>15293.588580877473</v>
      </c>
      <c r="O13" s="88">
        <v>12761.19679865111</v>
      </c>
      <c r="P13" s="88">
        <v>12540.454866310192</v>
      </c>
      <c r="Q13" s="88">
        <v>12528.803278804933</v>
      </c>
      <c r="R13" s="88">
        <v>13827.628176415052</v>
      </c>
      <c r="S13" s="88">
        <v>13099.041506004352</v>
      </c>
      <c r="T13" s="88">
        <v>13353.287967100836</v>
      </c>
      <c r="U13" s="88">
        <v>12867.903907401564</v>
      </c>
      <c r="V13" s="88">
        <v>12298.565614524065</v>
      </c>
      <c r="W13" s="88">
        <v>11914.715574919623</v>
      </c>
      <c r="X13" s="88">
        <v>10485.93610492811</v>
      </c>
      <c r="Y13" s="88">
        <v>8907.621350308382</v>
      </c>
      <c r="Z13" s="88">
        <v>9127.64831767555</v>
      </c>
      <c r="AA13" s="88">
        <v>8340.806642258529</v>
      </c>
      <c r="AB13" s="88">
        <v>8208.17430282668</v>
      </c>
      <c r="AC13" s="105">
        <v>25260.736797624166</v>
      </c>
      <c r="AD13" s="108">
        <v>541853.5844848856</v>
      </c>
    </row>
    <row r="14" spans="1:29" ht="13.5" customHeight="1">
      <c r="A14" s="74"/>
      <c r="AC14" s="73"/>
    </row>
    <row r="15" spans="1:29" ht="13.5" customHeight="1">
      <c r="A15" s="74"/>
      <c r="AC15" s="73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="60" zoomScaleNormal="60" zoomScalePageLayoutView="0" workbookViewId="0" topLeftCell="A1">
      <selection activeCell="D5" sqref="D5"/>
    </sheetView>
  </sheetViews>
  <sheetFormatPr defaultColWidth="9.00390625" defaultRowHeight="13.5"/>
  <cols>
    <col min="1" max="1" width="8.625" style="71" customWidth="1"/>
    <col min="2" max="2" width="12.625" style="71" customWidth="1"/>
    <col min="3" max="31" width="8.625" style="71" customWidth="1"/>
    <col min="32" max="16384" width="9.00390625" style="71" customWidth="1"/>
  </cols>
  <sheetData>
    <row r="1" spans="1:30" ht="18.75" customHeight="1">
      <c r="A1" s="50" t="s">
        <v>34</v>
      </c>
      <c r="AD1" s="72"/>
    </row>
    <row r="2" spans="1:31" ht="18.75" customHeight="1">
      <c r="A2" s="50" t="s">
        <v>155</v>
      </c>
      <c r="AD2" s="73"/>
      <c r="AE2" s="73" t="s">
        <v>158</v>
      </c>
    </row>
    <row r="3" spans="1:31" ht="11.25" customHeight="1" thickBot="1">
      <c r="A3" s="74"/>
      <c r="AD3" s="73"/>
      <c r="AE3" s="73" t="s">
        <v>1</v>
      </c>
    </row>
    <row r="4" spans="1:31" s="89" customFormat="1" ht="27" customHeight="1">
      <c r="A4" s="98" t="s">
        <v>2</v>
      </c>
      <c r="B4" s="99" t="s">
        <v>3</v>
      </c>
      <c r="C4" s="99" t="s">
        <v>36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38</v>
      </c>
      <c r="I4" s="99" t="s">
        <v>39</v>
      </c>
      <c r="J4" s="99" t="s">
        <v>40</v>
      </c>
      <c r="K4" s="99" t="s">
        <v>41</v>
      </c>
      <c r="L4" s="99" t="s">
        <v>42</v>
      </c>
      <c r="M4" s="99" t="s">
        <v>43</v>
      </c>
      <c r="N4" s="99" t="s">
        <v>44</v>
      </c>
      <c r="O4" s="99" t="s">
        <v>45</v>
      </c>
      <c r="P4" s="99" t="s">
        <v>46</v>
      </c>
      <c r="Q4" s="99" t="s">
        <v>47</v>
      </c>
      <c r="R4" s="99" t="s">
        <v>48</v>
      </c>
      <c r="S4" s="99" t="s">
        <v>49</v>
      </c>
      <c r="T4" s="99" t="s">
        <v>50</v>
      </c>
      <c r="U4" s="99" t="s">
        <v>51</v>
      </c>
      <c r="V4" s="99" t="s">
        <v>52</v>
      </c>
      <c r="W4" s="99" t="s">
        <v>53</v>
      </c>
      <c r="X4" s="99" t="s">
        <v>54</v>
      </c>
      <c r="Y4" s="99" t="s">
        <v>55</v>
      </c>
      <c r="Z4" s="99" t="s">
        <v>56</v>
      </c>
      <c r="AA4" s="99" t="s">
        <v>62</v>
      </c>
      <c r="AB4" s="99" t="s">
        <v>157</v>
      </c>
      <c r="AC4" s="99" t="s">
        <v>159</v>
      </c>
      <c r="AD4" s="100" t="s">
        <v>27</v>
      </c>
      <c r="AE4" s="106" t="s">
        <v>33</v>
      </c>
    </row>
    <row r="5" spans="1:31" s="77" customFormat="1" ht="27" customHeight="1">
      <c r="A5" s="138" t="s">
        <v>57</v>
      </c>
      <c r="B5" s="75" t="s">
        <v>58</v>
      </c>
      <c r="C5" s="97">
        <v>22175.67220915926</v>
      </c>
      <c r="D5" s="76">
        <v>11384.988378236905</v>
      </c>
      <c r="E5" s="76">
        <v>30822.199978069675</v>
      </c>
      <c r="F5" s="76">
        <v>68973.53913945613</v>
      </c>
      <c r="G5" s="76">
        <v>64412.45040043076</v>
      </c>
      <c r="H5" s="76">
        <v>6334.224837763435</v>
      </c>
      <c r="I5" s="76">
        <v>6411.351059133602</v>
      </c>
      <c r="J5" s="76">
        <v>6878.979175471893</v>
      </c>
      <c r="K5" s="76">
        <v>7796.238953931202</v>
      </c>
      <c r="L5" s="76">
        <v>7424.442647623947</v>
      </c>
      <c r="M5" s="76">
        <v>9151.093445308361</v>
      </c>
      <c r="N5" s="76">
        <v>8771.968893035097</v>
      </c>
      <c r="O5" s="76">
        <v>6983.032543477402</v>
      </c>
      <c r="P5" s="76">
        <v>7322.808475515446</v>
      </c>
      <c r="Q5" s="76">
        <v>7263.135794426697</v>
      </c>
      <c r="R5" s="76">
        <v>7962.565374505723</v>
      </c>
      <c r="S5" s="76">
        <v>7314.443810653261</v>
      </c>
      <c r="T5" s="76">
        <v>7568.5036627277605</v>
      </c>
      <c r="U5" s="76">
        <v>7421.41965057093</v>
      </c>
      <c r="V5" s="76">
        <v>6920.025766034112</v>
      </c>
      <c r="W5" s="76">
        <v>6715.846074664753</v>
      </c>
      <c r="X5" s="76">
        <v>5602.773891866463</v>
      </c>
      <c r="Y5" s="76">
        <v>5018.853313629517</v>
      </c>
      <c r="Z5" s="76">
        <v>4589.423577580199</v>
      </c>
      <c r="AA5" s="76">
        <v>4757.0682070657995</v>
      </c>
      <c r="AB5" s="76">
        <v>5024.982717413518</v>
      </c>
      <c r="AC5" s="101">
        <v>4480.6401</v>
      </c>
      <c r="AD5" s="101">
        <v>11444.845345137837</v>
      </c>
      <c r="AE5" s="107">
        <v>356927.51742288965</v>
      </c>
    </row>
    <row r="6" spans="1:31" s="77" customFormat="1" ht="27" customHeight="1">
      <c r="A6" s="138"/>
      <c r="B6" s="78" t="s">
        <v>59</v>
      </c>
      <c r="C6" s="79">
        <v>69.78489965742084</v>
      </c>
      <c r="D6" s="79">
        <v>96.043821409497</v>
      </c>
      <c r="E6" s="79">
        <v>349.2145640750628</v>
      </c>
      <c r="F6" s="79">
        <v>1136.8232453058101</v>
      </c>
      <c r="G6" s="79">
        <v>1794.3605389616553</v>
      </c>
      <c r="H6" s="79">
        <v>275.2068564498657</v>
      </c>
      <c r="I6" s="79">
        <v>282.75391073006017</v>
      </c>
      <c r="J6" s="79">
        <v>282.6960794852704</v>
      </c>
      <c r="K6" s="79">
        <v>233.41141163258487</v>
      </c>
      <c r="L6" s="79">
        <v>199.19677733138536</v>
      </c>
      <c r="M6" s="79">
        <v>343.90416854299025</v>
      </c>
      <c r="N6" s="79">
        <v>325.8856072832648</v>
      </c>
      <c r="O6" s="79">
        <v>294.7055291424311</v>
      </c>
      <c r="P6" s="79">
        <v>234.13809666722034</v>
      </c>
      <c r="Q6" s="79">
        <v>206.8466771419477</v>
      </c>
      <c r="R6" s="79">
        <v>392.6364086689915</v>
      </c>
      <c r="S6" s="79">
        <v>382.61833955043556</v>
      </c>
      <c r="T6" s="79">
        <v>358.68598226160674</v>
      </c>
      <c r="U6" s="79">
        <v>390.29864783739407</v>
      </c>
      <c r="V6" s="79">
        <v>335.4428519705282</v>
      </c>
      <c r="W6" s="79">
        <v>361.4568861023685</v>
      </c>
      <c r="X6" s="79">
        <v>308.81997010023883</v>
      </c>
      <c r="Y6" s="79">
        <v>265.995807579811</v>
      </c>
      <c r="Z6" s="79">
        <v>252.40513628526148</v>
      </c>
      <c r="AA6" s="79">
        <v>205.09348136465445</v>
      </c>
      <c r="AB6" s="79">
        <v>191.45050730093942</v>
      </c>
      <c r="AC6" s="102">
        <v>132.7012</v>
      </c>
      <c r="AD6" s="102">
        <v>2118.120404073372</v>
      </c>
      <c r="AE6" s="110">
        <v>11820.697806912069</v>
      </c>
    </row>
    <row r="7" spans="1:31" s="77" customFormat="1" ht="27" customHeight="1">
      <c r="A7" s="138"/>
      <c r="B7" s="80" t="s">
        <v>60</v>
      </c>
      <c r="C7" s="81">
        <v>83.61907500855692</v>
      </c>
      <c r="D7" s="81">
        <v>34.92273934179492</v>
      </c>
      <c r="E7" s="81">
        <v>53.66638451241437</v>
      </c>
      <c r="F7" s="81">
        <v>143.61219825474933</v>
      </c>
      <c r="G7" s="81">
        <v>91.63289652109565</v>
      </c>
      <c r="H7" s="81">
        <v>11.920326188741832</v>
      </c>
      <c r="I7" s="81">
        <v>12.081899933783877</v>
      </c>
      <c r="J7" s="81">
        <v>12.882143248236579</v>
      </c>
      <c r="K7" s="81">
        <v>14.259294878044262</v>
      </c>
      <c r="L7" s="81">
        <v>13.48889372031067</v>
      </c>
      <c r="M7" s="81">
        <v>13.363601955008397</v>
      </c>
      <c r="N7" s="81">
        <v>12.802319052871171</v>
      </c>
      <c r="O7" s="81">
        <v>10.262890566674104</v>
      </c>
      <c r="P7" s="81">
        <v>10.6105560783706</v>
      </c>
      <c r="Q7" s="81">
        <v>10.472686059359805</v>
      </c>
      <c r="R7" s="81">
        <v>10.527765669826373</v>
      </c>
      <c r="S7" s="81">
        <v>9.68357159118851</v>
      </c>
      <c r="T7" s="81">
        <v>9.909444651001115</v>
      </c>
      <c r="U7" s="81">
        <v>9.457584877001999</v>
      </c>
      <c r="V7" s="81">
        <v>6.893226926355001</v>
      </c>
      <c r="W7" s="81">
        <v>9.922812738483</v>
      </c>
      <c r="X7" s="81">
        <v>6.794882562539</v>
      </c>
      <c r="Y7" s="81">
        <v>2.90430909732</v>
      </c>
      <c r="Z7" s="81">
        <v>0</v>
      </c>
      <c r="AA7" s="81">
        <v>0</v>
      </c>
      <c r="AB7" s="81">
        <v>0</v>
      </c>
      <c r="AC7" s="103">
        <v>0</v>
      </c>
      <c r="AD7" s="103">
        <v>49.55581138873464</v>
      </c>
      <c r="AE7" s="107">
        <v>645.2473148224622</v>
      </c>
    </row>
    <row r="8" spans="1:31" s="77" customFormat="1" ht="27" customHeight="1">
      <c r="A8" s="139"/>
      <c r="B8" s="82" t="s">
        <v>31</v>
      </c>
      <c r="C8" s="81">
        <v>22329.076183825237</v>
      </c>
      <c r="D8" s="81">
        <v>11515.954938988198</v>
      </c>
      <c r="E8" s="81">
        <v>31225.080926657152</v>
      </c>
      <c r="F8" s="81">
        <v>70253.9745830167</v>
      </c>
      <c r="G8" s="81">
        <v>66298.44383591351</v>
      </c>
      <c r="H8" s="81">
        <v>6621.352020402042</v>
      </c>
      <c r="I8" s="81">
        <v>6706.186869797445</v>
      </c>
      <c r="J8" s="81">
        <v>7174.557398205399</v>
      </c>
      <c r="K8" s="81">
        <v>8043.90966044183</v>
      </c>
      <c r="L8" s="81">
        <v>7637.128318675643</v>
      </c>
      <c r="M8" s="81">
        <v>9508.36121580636</v>
      </c>
      <c r="N8" s="81">
        <v>9110.656819371232</v>
      </c>
      <c r="O8" s="81">
        <v>7288.000963186508</v>
      </c>
      <c r="P8" s="81">
        <v>7567.557128261037</v>
      </c>
      <c r="Q8" s="81">
        <v>7480.4551576280055</v>
      </c>
      <c r="R8" s="81">
        <v>8365.729548844542</v>
      </c>
      <c r="S8" s="81">
        <v>7706.745721794885</v>
      </c>
      <c r="T8" s="81">
        <v>7937.099089640368</v>
      </c>
      <c r="U8" s="81">
        <v>7821.175883285326</v>
      </c>
      <c r="V8" s="81">
        <v>7262.361844930995</v>
      </c>
      <c r="W8" s="81">
        <v>7087.225773505605</v>
      </c>
      <c r="X8" s="81">
        <v>5918.38874452924</v>
      </c>
      <c r="Y8" s="81">
        <v>5287.753430306649</v>
      </c>
      <c r="Z8" s="81">
        <v>4841.8287138654605</v>
      </c>
      <c r="AA8" s="81">
        <v>4962.161688430454</v>
      </c>
      <c r="AB8" s="81">
        <v>5216.4332247144575</v>
      </c>
      <c r="AC8" s="103">
        <v>4613.3413</v>
      </c>
      <c r="AD8" s="103">
        <v>13612.521560599944</v>
      </c>
      <c r="AE8" s="109">
        <v>369393.4625446243</v>
      </c>
    </row>
    <row r="9" spans="1:31" s="77" customFormat="1" ht="27" customHeight="1">
      <c r="A9" s="140" t="s">
        <v>32</v>
      </c>
      <c r="B9" s="83" t="s">
        <v>58</v>
      </c>
      <c r="C9" s="84">
        <v>570.2112969005634</v>
      </c>
      <c r="D9" s="84">
        <v>549.9566776350891</v>
      </c>
      <c r="E9" s="84">
        <v>2008.6836283257007</v>
      </c>
      <c r="F9" s="84">
        <v>5154.070891297515</v>
      </c>
      <c r="G9" s="84">
        <v>5329.498982647346</v>
      </c>
      <c r="H9" s="84">
        <v>605.096003759411</v>
      </c>
      <c r="I9" s="84">
        <v>581.1469962494858</v>
      </c>
      <c r="J9" s="84">
        <v>586.3571569252017</v>
      </c>
      <c r="K9" s="84">
        <v>657.075131316236</v>
      </c>
      <c r="L9" s="84">
        <v>665.5247670042976</v>
      </c>
      <c r="M9" s="84">
        <v>1005.6239300905374</v>
      </c>
      <c r="N9" s="84">
        <v>930.9491451280668</v>
      </c>
      <c r="O9" s="84">
        <v>732.539573034821</v>
      </c>
      <c r="P9" s="84">
        <v>750.3926411196571</v>
      </c>
      <c r="Q9" s="84">
        <v>729.4814779130281</v>
      </c>
      <c r="R9" s="84">
        <v>1050.3642307666275</v>
      </c>
      <c r="S9" s="84">
        <v>918.758210147906</v>
      </c>
      <c r="T9" s="84">
        <v>887.90870651513</v>
      </c>
      <c r="U9" s="84">
        <v>936.1040348367949</v>
      </c>
      <c r="V9" s="84">
        <v>874.7865373999305</v>
      </c>
      <c r="W9" s="84">
        <v>885.5400016136418</v>
      </c>
      <c r="X9" s="84">
        <v>750.813534927113</v>
      </c>
      <c r="Y9" s="84">
        <v>755.596725736972</v>
      </c>
      <c r="Z9" s="84">
        <v>922.6695322290971</v>
      </c>
      <c r="AA9" s="84">
        <v>952.9979887961941</v>
      </c>
      <c r="AB9" s="84">
        <v>982.941407472847</v>
      </c>
      <c r="AC9" s="104">
        <v>874.4472</v>
      </c>
      <c r="AD9" s="104">
        <v>1225.3727341728845</v>
      </c>
      <c r="AE9" s="107">
        <v>32874.90914396209</v>
      </c>
    </row>
    <row r="10" spans="1:31" s="77" customFormat="1" ht="27" customHeight="1">
      <c r="A10" s="138"/>
      <c r="B10" s="78" t="s">
        <v>59</v>
      </c>
      <c r="C10" s="79">
        <v>106.93085323952255</v>
      </c>
      <c r="D10" s="79">
        <v>375.2550580753516</v>
      </c>
      <c r="E10" s="79">
        <v>4342.9481065293</v>
      </c>
      <c r="F10" s="79">
        <v>18930.55069511653</v>
      </c>
      <c r="G10" s="79">
        <v>24272.51843863873</v>
      </c>
      <c r="H10" s="79">
        <v>3361.8057518084615</v>
      </c>
      <c r="I10" s="79">
        <v>3008.4170203148774</v>
      </c>
      <c r="J10" s="79">
        <v>2903.3093718877844</v>
      </c>
      <c r="K10" s="79">
        <v>3037.958539175319</v>
      </c>
      <c r="L10" s="79">
        <v>3422.6711534977435</v>
      </c>
      <c r="M10" s="79">
        <v>4846.339402700015</v>
      </c>
      <c r="N10" s="79">
        <v>5026.763483842362</v>
      </c>
      <c r="O10" s="79">
        <v>4556.352705371725</v>
      </c>
      <c r="P10" s="79">
        <v>4039.8890465433024</v>
      </c>
      <c r="Q10" s="79">
        <v>4139.8018671971295</v>
      </c>
      <c r="R10" s="79">
        <v>4393.534198313894</v>
      </c>
      <c r="S10" s="79">
        <v>4455.950054034218</v>
      </c>
      <c r="T10" s="79">
        <v>4511.075046730701</v>
      </c>
      <c r="U10" s="79">
        <v>4096.9389944363</v>
      </c>
      <c r="V10" s="79">
        <v>4150.736243458488</v>
      </c>
      <c r="W10" s="79">
        <v>3931.1547575495238</v>
      </c>
      <c r="X10" s="79">
        <v>3808.0186391741604</v>
      </c>
      <c r="Y10" s="79">
        <v>2856.782017937081</v>
      </c>
      <c r="Z10" s="79">
        <v>3363.1500715809934</v>
      </c>
      <c r="AA10" s="79">
        <v>2425.64696503188</v>
      </c>
      <c r="AB10" s="79">
        <v>2008.7996706393749</v>
      </c>
      <c r="AC10" s="102">
        <v>1853.0972</v>
      </c>
      <c r="AD10" s="102">
        <v>11836.845044443802</v>
      </c>
      <c r="AE10" s="110">
        <v>140063.24039726856</v>
      </c>
    </row>
    <row r="11" spans="1:31" s="77" customFormat="1" ht="27" customHeight="1">
      <c r="A11" s="138"/>
      <c r="B11" s="80" t="s">
        <v>60</v>
      </c>
      <c r="C11" s="81">
        <v>11.41313547975028</v>
      </c>
      <c r="D11" s="81">
        <v>14.883635909549955</v>
      </c>
      <c r="E11" s="81">
        <v>86.85706876710509</v>
      </c>
      <c r="F11" s="81">
        <v>178.50027625347744</v>
      </c>
      <c r="G11" s="81">
        <v>213.0771970938028</v>
      </c>
      <c r="H11" s="81">
        <v>16.787066106798378</v>
      </c>
      <c r="I11" s="81">
        <v>15.353373400431755</v>
      </c>
      <c r="J11" s="81">
        <v>15.02218177909865</v>
      </c>
      <c r="K11" s="81">
        <v>16.066954384553554</v>
      </c>
      <c r="L11" s="81">
        <v>17.482300241142426</v>
      </c>
      <c r="M11" s="81">
        <v>23.46421942712194</v>
      </c>
      <c r="N11" s="81">
        <v>23.408061810014946</v>
      </c>
      <c r="O11" s="81">
        <v>20.27420804181949</v>
      </c>
      <c r="P11" s="81">
        <v>18.985222812821988</v>
      </c>
      <c r="Q11" s="81">
        <v>18.951172643691827</v>
      </c>
      <c r="R11" s="81">
        <v>18.00019848998716</v>
      </c>
      <c r="S11" s="81">
        <v>17.587520027344365</v>
      </c>
      <c r="T11" s="81">
        <v>17.205124214637472</v>
      </c>
      <c r="U11" s="81">
        <v>13.684994843142002</v>
      </c>
      <c r="V11" s="81">
        <v>10.680988734651995</v>
      </c>
      <c r="W11" s="81">
        <v>10.795042250853</v>
      </c>
      <c r="X11" s="81">
        <v>8.715186297595999</v>
      </c>
      <c r="Y11" s="81">
        <v>7.489176327679001</v>
      </c>
      <c r="Z11" s="81">
        <v>0</v>
      </c>
      <c r="AA11" s="81">
        <v>0</v>
      </c>
      <c r="AB11" s="81">
        <v>0</v>
      </c>
      <c r="AC11" s="103">
        <v>0</v>
      </c>
      <c r="AD11" s="103">
        <v>53.40750582264242</v>
      </c>
      <c r="AE11" s="107">
        <v>848.0918111597143</v>
      </c>
    </row>
    <row r="12" spans="1:31" s="77" customFormat="1" ht="27" customHeight="1">
      <c r="A12" s="139"/>
      <c r="B12" s="85" t="s">
        <v>31</v>
      </c>
      <c r="C12" s="81">
        <v>688.5552856198362</v>
      </c>
      <c r="D12" s="81">
        <v>940.0953716199907</v>
      </c>
      <c r="E12" s="81">
        <v>6438.488803622106</v>
      </c>
      <c r="F12" s="81">
        <v>24263.121862667525</v>
      </c>
      <c r="G12" s="81">
        <v>29815.09461837988</v>
      </c>
      <c r="H12" s="81">
        <v>3983.6888216746706</v>
      </c>
      <c r="I12" s="81">
        <v>3604.917389964795</v>
      </c>
      <c r="J12" s="81">
        <v>3504.6887105920846</v>
      </c>
      <c r="K12" s="81">
        <v>3711.100624876108</v>
      </c>
      <c r="L12" s="81">
        <v>4105.678220743183</v>
      </c>
      <c r="M12" s="81">
        <v>5875.427552217674</v>
      </c>
      <c r="N12" s="81">
        <v>5981.1206907804435</v>
      </c>
      <c r="O12" s="81">
        <v>5309.1664864483655</v>
      </c>
      <c r="P12" s="81">
        <v>4809.2669104757815</v>
      </c>
      <c r="Q12" s="81">
        <v>4888.23451775385</v>
      </c>
      <c r="R12" s="81">
        <v>5461.898627570509</v>
      </c>
      <c r="S12" s="81">
        <v>5392.2957842094675</v>
      </c>
      <c r="T12" s="81">
        <v>5416.188877460468</v>
      </c>
      <c r="U12" s="81">
        <v>5046.728024116237</v>
      </c>
      <c r="V12" s="81">
        <v>5036.20376959307</v>
      </c>
      <c r="W12" s="81">
        <v>4827.489801414018</v>
      </c>
      <c r="X12" s="81">
        <v>4567.547360398869</v>
      </c>
      <c r="Y12" s="81">
        <v>3619.8679200017323</v>
      </c>
      <c r="Z12" s="81">
        <v>4285.8196038100905</v>
      </c>
      <c r="AA12" s="81">
        <v>3378.644953828074</v>
      </c>
      <c r="AB12" s="81">
        <v>2991.7410781122217</v>
      </c>
      <c r="AC12" s="103">
        <v>2727.5443999999998</v>
      </c>
      <c r="AD12" s="103">
        <v>13115.62528443933</v>
      </c>
      <c r="AE12" s="109">
        <v>173786.2413523904</v>
      </c>
    </row>
    <row r="13" spans="1:31" s="77" customFormat="1" ht="27" customHeight="1" thickBot="1">
      <c r="A13" s="86" t="s">
        <v>33</v>
      </c>
      <c r="B13" s="87"/>
      <c r="C13" s="88">
        <v>23017.631469445074</v>
      </c>
      <c r="D13" s="88">
        <v>12456.050310608189</v>
      </c>
      <c r="E13" s="88">
        <v>37663.56973027926</v>
      </c>
      <c r="F13" s="88">
        <v>94517.09644568422</v>
      </c>
      <c r="G13" s="88">
        <v>96113.53845429339</v>
      </c>
      <c r="H13" s="88">
        <v>10605.040842076713</v>
      </c>
      <c r="I13" s="88">
        <v>10311.10425976224</v>
      </c>
      <c r="J13" s="88">
        <v>10679.246108797484</v>
      </c>
      <c r="K13" s="88">
        <v>11755.010285317938</v>
      </c>
      <c r="L13" s="88">
        <v>11742.806539418827</v>
      </c>
      <c r="M13" s="88">
        <v>15383.788768024035</v>
      </c>
      <c r="N13" s="88">
        <v>15091.777510151675</v>
      </c>
      <c r="O13" s="88">
        <v>12597.167449634873</v>
      </c>
      <c r="P13" s="88">
        <v>12376.824038736819</v>
      </c>
      <c r="Q13" s="88">
        <v>12368.689675381855</v>
      </c>
      <c r="R13" s="88">
        <v>13827.628176415052</v>
      </c>
      <c r="S13" s="88">
        <v>13099.041506004352</v>
      </c>
      <c r="T13" s="88">
        <v>13353.287967100836</v>
      </c>
      <c r="U13" s="88">
        <v>12867.903907401564</v>
      </c>
      <c r="V13" s="88">
        <v>12298.565614524065</v>
      </c>
      <c r="W13" s="88">
        <v>11914.715574919623</v>
      </c>
      <c r="X13" s="88">
        <v>10485.93610492811</v>
      </c>
      <c r="Y13" s="88">
        <v>8907.621350308382</v>
      </c>
      <c r="Z13" s="88">
        <v>9127.64831767555</v>
      </c>
      <c r="AA13" s="88">
        <v>8340.806642258529</v>
      </c>
      <c r="AB13" s="88">
        <v>8208.17430282668</v>
      </c>
      <c r="AC13" s="105">
        <v>7340.8857</v>
      </c>
      <c r="AD13" s="105">
        <v>26728.14684503927</v>
      </c>
      <c r="AE13" s="108">
        <v>543179.7038970145</v>
      </c>
    </row>
    <row r="14" spans="1:30" ht="13.5" customHeight="1">
      <c r="A14" s="74"/>
      <c r="AD14" s="73"/>
    </row>
    <row r="15" spans="1:30" ht="13.5" customHeight="1">
      <c r="A15" s="74"/>
      <c r="AD15" s="73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12.625" style="0" customWidth="1"/>
    <col min="3" max="32" width="8.625" style="0" customWidth="1"/>
  </cols>
  <sheetData>
    <row r="1" spans="1:32" ht="18.75" customHeight="1">
      <c r="A1" s="47" t="s">
        <v>34</v>
      </c>
      <c r="AF1" s="1"/>
    </row>
    <row r="2" spans="1:32" ht="18.75" customHeight="1">
      <c r="A2" s="50" t="s">
        <v>155</v>
      </c>
      <c r="AF2" s="2" t="s">
        <v>160</v>
      </c>
    </row>
    <row r="3" spans="1:32" ht="11.25" customHeight="1" thickBot="1">
      <c r="A3" s="3"/>
      <c r="AF3" s="2" t="s">
        <v>1</v>
      </c>
    </row>
    <row r="4" spans="1:32" ht="27" customHeight="1" thickBot="1">
      <c r="A4" s="141" t="s">
        <v>2</v>
      </c>
      <c r="B4" s="142" t="s">
        <v>3</v>
      </c>
      <c r="C4" s="142" t="s">
        <v>36</v>
      </c>
      <c r="D4" s="142" t="s">
        <v>5</v>
      </c>
      <c r="E4" s="142" t="s">
        <v>6</v>
      </c>
      <c r="F4" s="142" t="s">
        <v>7</v>
      </c>
      <c r="G4" s="142" t="s">
        <v>37</v>
      </c>
      <c r="H4" s="142" t="s">
        <v>38</v>
      </c>
      <c r="I4" s="142" t="s">
        <v>39</v>
      </c>
      <c r="J4" s="142" t="s">
        <v>40</v>
      </c>
      <c r="K4" s="142" t="s">
        <v>41</v>
      </c>
      <c r="L4" s="142" t="s">
        <v>42</v>
      </c>
      <c r="M4" s="142" t="s">
        <v>43</v>
      </c>
      <c r="N4" s="142" t="s">
        <v>44</v>
      </c>
      <c r="O4" s="142" t="s">
        <v>45</v>
      </c>
      <c r="P4" s="142" t="s">
        <v>46</v>
      </c>
      <c r="Q4" s="142" t="s">
        <v>47</v>
      </c>
      <c r="R4" s="142" t="s">
        <v>48</v>
      </c>
      <c r="S4" s="142" t="s">
        <v>49</v>
      </c>
      <c r="T4" s="142" t="s">
        <v>50</v>
      </c>
      <c r="U4" s="142" t="s">
        <v>51</v>
      </c>
      <c r="V4" s="142" t="s">
        <v>52</v>
      </c>
      <c r="W4" s="142" t="s">
        <v>53</v>
      </c>
      <c r="X4" s="142" t="s">
        <v>54</v>
      </c>
      <c r="Y4" s="142" t="s">
        <v>55</v>
      </c>
      <c r="Z4" s="142" t="s">
        <v>56</v>
      </c>
      <c r="AA4" s="142" t="s">
        <v>62</v>
      </c>
      <c r="AB4" s="142" t="s">
        <v>157</v>
      </c>
      <c r="AC4" s="142" t="s">
        <v>161</v>
      </c>
      <c r="AD4" s="142" t="s">
        <v>162</v>
      </c>
      <c r="AE4" s="142" t="s">
        <v>27</v>
      </c>
      <c r="AF4" s="143" t="s">
        <v>33</v>
      </c>
    </row>
    <row r="5" spans="1:32" s="149" customFormat="1" ht="27" customHeight="1">
      <c r="A5" s="144" t="s">
        <v>57</v>
      </c>
      <c r="B5" s="145" t="s">
        <v>58</v>
      </c>
      <c r="C5" s="146">
        <v>21317.81634176245</v>
      </c>
      <c r="D5" s="147">
        <v>11058.895049236933</v>
      </c>
      <c r="E5" s="147">
        <v>30192.53328579834</v>
      </c>
      <c r="F5" s="147">
        <v>68318.84028129264</v>
      </c>
      <c r="G5" s="147">
        <v>62659.162683126975</v>
      </c>
      <c r="H5" s="147">
        <v>6270.308459563474</v>
      </c>
      <c r="I5" s="147">
        <v>6346.656428051797</v>
      </c>
      <c r="J5" s="147">
        <v>6809.565877732943</v>
      </c>
      <c r="K5" s="147">
        <v>7717.569918606481</v>
      </c>
      <c r="L5" s="147">
        <v>7349.525274726111</v>
      </c>
      <c r="M5" s="147">
        <v>9039.81873479635</v>
      </c>
      <c r="N5" s="147">
        <v>8665.304229951225</v>
      </c>
      <c r="O5" s="147">
        <v>6898.120840912528</v>
      </c>
      <c r="P5" s="147">
        <v>7233.765193625933</v>
      </c>
      <c r="Q5" s="147">
        <v>7174.818115477784</v>
      </c>
      <c r="R5" s="147">
        <v>7962.565374505723</v>
      </c>
      <c r="S5" s="147">
        <v>7314.443810653261</v>
      </c>
      <c r="T5" s="147">
        <v>7568.5036627277605</v>
      </c>
      <c r="U5" s="147">
        <v>7421.41965057093</v>
      </c>
      <c r="V5" s="147">
        <v>6920.025766034112</v>
      </c>
      <c r="W5" s="147">
        <v>6715.846074664753</v>
      </c>
      <c r="X5" s="147">
        <v>5602.773891866463</v>
      </c>
      <c r="Y5" s="147">
        <v>5018.853313629517</v>
      </c>
      <c r="Z5" s="147">
        <v>4589.423577580199</v>
      </c>
      <c r="AA5" s="147">
        <v>4757.0682070657995</v>
      </c>
      <c r="AB5" s="147">
        <v>5024.982717413518</v>
      </c>
      <c r="AC5" s="147">
        <v>4480.6401</v>
      </c>
      <c r="AD5" s="147">
        <v>5469.921553537581</v>
      </c>
      <c r="AE5" s="147">
        <v>14381.422583931766</v>
      </c>
      <c r="AF5" s="148">
        <v>360280.5909988433</v>
      </c>
    </row>
    <row r="6" spans="1:32" s="149" customFormat="1" ht="27" customHeight="1">
      <c r="A6" s="150"/>
      <c r="B6" s="151" t="s">
        <v>59</v>
      </c>
      <c r="C6" s="152">
        <v>61.99804389168241</v>
      </c>
      <c r="D6" s="152">
        <v>79.05279939596006</v>
      </c>
      <c r="E6" s="152">
        <v>305.19697541124765</v>
      </c>
      <c r="F6" s="152">
        <v>1070.4233813998717</v>
      </c>
      <c r="G6" s="152">
        <v>1616.2143217040482</v>
      </c>
      <c r="H6" s="152">
        <v>255.79686576930183</v>
      </c>
      <c r="I6" s="152">
        <v>262.8116358792036</v>
      </c>
      <c r="J6" s="152">
        <v>262.75788339879085</v>
      </c>
      <c r="K6" s="152">
        <v>216.9492006870845</v>
      </c>
      <c r="L6" s="152">
        <v>185.14768116613453</v>
      </c>
      <c r="M6" s="152">
        <v>321.78580189849373</v>
      </c>
      <c r="N6" s="152">
        <v>304.92611331552996</v>
      </c>
      <c r="O6" s="152">
        <v>275.75139731742587</v>
      </c>
      <c r="P6" s="152">
        <v>219.07938920964332</v>
      </c>
      <c r="Q6" s="152">
        <v>193.54323082547918</v>
      </c>
      <c r="R6" s="152">
        <v>392.6364086689915</v>
      </c>
      <c r="S6" s="152">
        <v>382.61833955043556</v>
      </c>
      <c r="T6" s="152">
        <v>358.68598226160674</v>
      </c>
      <c r="U6" s="152">
        <v>390.29864783739407</v>
      </c>
      <c r="V6" s="152">
        <v>335.4428519705282</v>
      </c>
      <c r="W6" s="152">
        <v>361.4568861023685</v>
      </c>
      <c r="X6" s="152">
        <v>308.81997010023883</v>
      </c>
      <c r="Y6" s="152">
        <v>265.995807579811</v>
      </c>
      <c r="Z6" s="152">
        <v>252.40513628526148</v>
      </c>
      <c r="AA6" s="152">
        <v>205.09348136465445</v>
      </c>
      <c r="AB6" s="152">
        <v>191.45050730093942</v>
      </c>
      <c r="AC6" s="152">
        <v>132.7012</v>
      </c>
      <c r="AD6" s="152">
        <v>225.57989003149075</v>
      </c>
      <c r="AE6" s="152">
        <v>2138.1955818394517</v>
      </c>
      <c r="AF6" s="153">
        <v>11572.815412163069</v>
      </c>
    </row>
    <row r="7" spans="1:32" s="149" customFormat="1" ht="27" customHeight="1">
      <c r="A7" s="150"/>
      <c r="B7" s="154" t="s">
        <v>60</v>
      </c>
      <c r="C7" s="155">
        <v>78.7320131173955</v>
      </c>
      <c r="D7" s="155">
        <v>33.73702312266337</v>
      </c>
      <c r="E7" s="155">
        <v>47.312040049581995</v>
      </c>
      <c r="F7" s="155">
        <v>141.84568411589527</v>
      </c>
      <c r="G7" s="155">
        <v>80.64128531347696</v>
      </c>
      <c r="H7" s="155">
        <v>11.875639077236785</v>
      </c>
      <c r="I7" s="155">
        <v>12.036607112011621</v>
      </c>
      <c r="J7" s="155">
        <v>12.833850461391398</v>
      </c>
      <c r="K7" s="155">
        <v>14.20583940290799</v>
      </c>
      <c r="L7" s="155">
        <v>13.43832633748783</v>
      </c>
      <c r="M7" s="155">
        <v>12.94311390467059</v>
      </c>
      <c r="N7" s="155">
        <v>12.399491866273712</v>
      </c>
      <c r="O7" s="155">
        <v>9.939966937270901</v>
      </c>
      <c r="P7" s="155">
        <v>10.276693093419759</v>
      </c>
      <c r="Q7" s="155">
        <v>10.143161178438781</v>
      </c>
      <c r="R7" s="155">
        <v>10.527765669826373</v>
      </c>
      <c r="S7" s="155">
        <v>9.68357159118851</v>
      </c>
      <c r="T7" s="155">
        <v>9.909444651001115</v>
      </c>
      <c r="U7" s="155">
        <v>9.457584877001999</v>
      </c>
      <c r="V7" s="155">
        <v>6.893226926355001</v>
      </c>
      <c r="W7" s="155">
        <v>9.922812738483</v>
      </c>
      <c r="X7" s="155">
        <v>6.794882562539</v>
      </c>
      <c r="Y7" s="155">
        <v>2.90430909732</v>
      </c>
      <c r="Z7" s="155">
        <v>0</v>
      </c>
      <c r="AA7" s="155">
        <v>0</v>
      </c>
      <c r="AB7" s="155">
        <v>0</v>
      </c>
      <c r="AC7" s="155">
        <v>0</v>
      </c>
      <c r="AD7" s="155">
        <v>0</v>
      </c>
      <c r="AE7" s="155">
        <v>54.83109761404151</v>
      </c>
      <c r="AF7" s="156">
        <v>623.2854308178789</v>
      </c>
    </row>
    <row r="8" spans="1:32" s="149" customFormat="1" ht="27" customHeight="1">
      <c r="A8" s="157"/>
      <c r="B8" s="158" t="s">
        <v>31</v>
      </c>
      <c r="C8" s="155">
        <v>21458.546398771527</v>
      </c>
      <c r="D8" s="155">
        <v>11171.684871755557</v>
      </c>
      <c r="E8" s="155">
        <v>30545.04230125917</v>
      </c>
      <c r="F8" s="155">
        <v>69531.1093468084</v>
      </c>
      <c r="G8" s="155">
        <v>64356.0182901445</v>
      </c>
      <c r="H8" s="155">
        <v>6537.980964410012</v>
      </c>
      <c r="I8" s="155">
        <v>6621.504671043012</v>
      </c>
      <c r="J8" s="155">
        <v>7085.157611593125</v>
      </c>
      <c r="K8" s="155">
        <v>7948.724958696474</v>
      </c>
      <c r="L8" s="155">
        <v>7548.111282229733</v>
      </c>
      <c r="M8" s="155">
        <v>9374.547650599514</v>
      </c>
      <c r="N8" s="155">
        <v>8982.62983513303</v>
      </c>
      <c r="O8" s="155">
        <v>7183.812205167224</v>
      </c>
      <c r="P8" s="155">
        <v>7463.121275928996</v>
      </c>
      <c r="Q8" s="155">
        <v>7378.504507481703</v>
      </c>
      <c r="R8" s="155">
        <v>8365.729548844542</v>
      </c>
      <c r="S8" s="155">
        <v>7706.745721794885</v>
      </c>
      <c r="T8" s="155">
        <v>7937.099089640368</v>
      </c>
      <c r="U8" s="155">
        <v>7821.175883285326</v>
      </c>
      <c r="V8" s="155">
        <v>7262.361844930995</v>
      </c>
      <c r="W8" s="155">
        <v>7087.225773505605</v>
      </c>
      <c r="X8" s="155">
        <v>5918.38874452924</v>
      </c>
      <c r="Y8" s="155">
        <v>5287.753430306649</v>
      </c>
      <c r="Z8" s="155">
        <v>4841.8287138654605</v>
      </c>
      <c r="AA8" s="155">
        <v>4962.161688430454</v>
      </c>
      <c r="AB8" s="155">
        <v>5216.4332247144575</v>
      </c>
      <c r="AC8" s="155">
        <v>4613.3413</v>
      </c>
      <c r="AD8" s="155">
        <v>5695.501443569071</v>
      </c>
      <c r="AE8" s="155">
        <v>16574.44926338526</v>
      </c>
      <c r="AF8" s="156">
        <v>372476.69184182433</v>
      </c>
    </row>
    <row r="9" spans="1:32" s="149" customFormat="1" ht="27" customHeight="1">
      <c r="A9" s="159" t="s">
        <v>32</v>
      </c>
      <c r="B9" s="160" t="s">
        <v>58</v>
      </c>
      <c r="C9" s="161">
        <v>570.2112969005634</v>
      </c>
      <c r="D9" s="161">
        <v>544.5724038914528</v>
      </c>
      <c r="E9" s="161">
        <v>1954.9541932879042</v>
      </c>
      <c r="F9" s="161">
        <v>4998.891386392553</v>
      </c>
      <c r="G9" s="161">
        <v>4976.747055435055</v>
      </c>
      <c r="H9" s="161">
        <v>566.0036127184035</v>
      </c>
      <c r="I9" s="161">
        <v>543.5918605414852</v>
      </c>
      <c r="J9" s="161">
        <v>548.5191267333469</v>
      </c>
      <c r="K9" s="161">
        <v>614.777001094988</v>
      </c>
      <c r="L9" s="161">
        <v>622.6833843797478</v>
      </c>
      <c r="M9" s="161">
        <v>942.9218114986919</v>
      </c>
      <c r="N9" s="161">
        <v>872.8655183609729</v>
      </c>
      <c r="O9" s="161">
        <v>686.9301732114758</v>
      </c>
      <c r="P9" s="161">
        <v>703.7822630485468</v>
      </c>
      <c r="Q9" s="161">
        <v>684.2486719717496</v>
      </c>
      <c r="R9" s="161">
        <v>1050.3642307666275</v>
      </c>
      <c r="S9" s="161">
        <v>918.758210147906</v>
      </c>
      <c r="T9" s="161">
        <v>887.90870651513</v>
      </c>
      <c r="U9" s="161">
        <v>936.1040348367949</v>
      </c>
      <c r="V9" s="161">
        <v>874.7865373999305</v>
      </c>
      <c r="W9" s="161">
        <v>885.5400016136418</v>
      </c>
      <c r="X9" s="161">
        <v>750.813534927113</v>
      </c>
      <c r="Y9" s="161">
        <v>755.596725736972</v>
      </c>
      <c r="Z9" s="161">
        <v>922.6695322290971</v>
      </c>
      <c r="AA9" s="161">
        <v>952.9979887961941</v>
      </c>
      <c r="AB9" s="161">
        <v>982.941407472847</v>
      </c>
      <c r="AC9" s="161">
        <v>874.4472</v>
      </c>
      <c r="AD9" s="161">
        <v>1030.229746824478</v>
      </c>
      <c r="AE9" s="161">
        <v>1252.7299267413491</v>
      </c>
      <c r="AF9" s="162">
        <v>32907.58754347501</v>
      </c>
    </row>
    <row r="10" spans="1:32" s="149" customFormat="1" ht="27" customHeight="1">
      <c r="A10" s="150"/>
      <c r="B10" s="151" t="s">
        <v>59</v>
      </c>
      <c r="C10" s="152">
        <v>106.93085323952255</v>
      </c>
      <c r="D10" s="152">
        <v>357.7569828804023</v>
      </c>
      <c r="E10" s="152">
        <v>4252.96888109414</v>
      </c>
      <c r="F10" s="152">
        <v>18930.55069511653</v>
      </c>
      <c r="G10" s="152">
        <v>23929.275948606537</v>
      </c>
      <c r="H10" s="152">
        <v>3292.612020077766</v>
      </c>
      <c r="I10" s="152">
        <v>2946.4968453833703</v>
      </c>
      <c r="J10" s="152">
        <v>2843.552555271729</v>
      </c>
      <c r="K10" s="152">
        <v>2975.4303315132333</v>
      </c>
      <c r="L10" s="152">
        <v>3352.224671136259</v>
      </c>
      <c r="M10" s="152">
        <v>4831.202474768445</v>
      </c>
      <c r="N10" s="152">
        <v>5011.063024121861</v>
      </c>
      <c r="O10" s="152">
        <v>4542.121514198115</v>
      </c>
      <c r="P10" s="152">
        <v>4027.2709642614477</v>
      </c>
      <c r="Q10" s="152">
        <v>4126.871719861631</v>
      </c>
      <c r="R10" s="152">
        <v>4393.534198313894</v>
      </c>
      <c r="S10" s="152">
        <v>4455.950054034218</v>
      </c>
      <c r="T10" s="152">
        <v>4511.075046730701</v>
      </c>
      <c r="U10" s="152">
        <v>4096.9389944363</v>
      </c>
      <c r="V10" s="152">
        <v>4150.736243458488</v>
      </c>
      <c r="W10" s="152">
        <v>3931.1547575495238</v>
      </c>
      <c r="X10" s="152">
        <v>3808.0186391741604</v>
      </c>
      <c r="Y10" s="152">
        <v>2856.782017937081</v>
      </c>
      <c r="Z10" s="152">
        <v>3363.1500715809934</v>
      </c>
      <c r="AA10" s="152">
        <v>2425.64696503188</v>
      </c>
      <c r="AB10" s="152">
        <v>2008.7996706393749</v>
      </c>
      <c r="AC10" s="152">
        <v>1853.0972</v>
      </c>
      <c r="AD10" s="152">
        <v>2403.116199928105</v>
      </c>
      <c r="AE10" s="152">
        <v>13598.906133561986</v>
      </c>
      <c r="AF10" s="153">
        <v>143383.23567390768</v>
      </c>
    </row>
    <row r="11" spans="1:32" s="149" customFormat="1" ht="27" customHeight="1">
      <c r="A11" s="150"/>
      <c r="B11" s="154" t="s">
        <v>60</v>
      </c>
      <c r="C11" s="155">
        <v>10.734489110582818</v>
      </c>
      <c r="D11" s="155">
        <v>13.182904453254887</v>
      </c>
      <c r="E11" s="155">
        <v>85.26230768165853</v>
      </c>
      <c r="F11" s="155">
        <v>169.01144803975095</v>
      </c>
      <c r="G11" s="155">
        <v>196.13963977886417</v>
      </c>
      <c r="H11" s="155">
        <v>15.223229584917641</v>
      </c>
      <c r="I11" s="155">
        <v>13.923095714925783</v>
      </c>
      <c r="J11" s="155">
        <v>13.622756986521466</v>
      </c>
      <c r="K11" s="155">
        <v>14.570201473585918</v>
      </c>
      <c r="L11" s="155">
        <v>15.85369763544285</v>
      </c>
      <c r="M11" s="155">
        <v>23.46421942712194</v>
      </c>
      <c r="N11" s="155">
        <v>23.408061810014946</v>
      </c>
      <c r="O11" s="155">
        <v>20.27420804181949</v>
      </c>
      <c r="P11" s="155">
        <v>19.005942038058794</v>
      </c>
      <c r="Q11" s="155">
        <v>18.951172643691827</v>
      </c>
      <c r="R11" s="155">
        <v>18.00019848998716</v>
      </c>
      <c r="S11" s="155">
        <v>17.587520027344365</v>
      </c>
      <c r="T11" s="155">
        <v>17.205124214637472</v>
      </c>
      <c r="U11" s="155">
        <v>13.684994843142002</v>
      </c>
      <c r="V11" s="155">
        <v>10.680988734651995</v>
      </c>
      <c r="W11" s="155">
        <v>10.795042250853</v>
      </c>
      <c r="X11" s="155">
        <v>8.715186297595999</v>
      </c>
      <c r="Y11" s="155">
        <v>7.489176327679001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62.34647877840251</v>
      </c>
      <c r="AF11" s="156">
        <v>819.1320843845058</v>
      </c>
    </row>
    <row r="12" spans="1:32" s="149" customFormat="1" ht="27" customHeight="1">
      <c r="A12" s="157"/>
      <c r="B12" s="163" t="s">
        <v>31</v>
      </c>
      <c r="C12" s="155">
        <v>687.8766392506687</v>
      </c>
      <c r="D12" s="155">
        <v>915.51229122511</v>
      </c>
      <c r="E12" s="155">
        <v>6293.185382063703</v>
      </c>
      <c r="F12" s="155">
        <v>24098.45352954883</v>
      </c>
      <c r="G12" s="155">
        <v>29102.162643820455</v>
      </c>
      <c r="H12" s="155">
        <v>3873.838862381087</v>
      </c>
      <c r="I12" s="155">
        <v>3504.011801639781</v>
      </c>
      <c r="J12" s="155">
        <v>3405.694438991597</v>
      </c>
      <c r="K12" s="155">
        <v>3604.777534081807</v>
      </c>
      <c r="L12" s="155">
        <v>3990.76175315145</v>
      </c>
      <c r="M12" s="155">
        <v>5797.588505694259</v>
      </c>
      <c r="N12" s="155">
        <v>5907.336604292849</v>
      </c>
      <c r="O12" s="155">
        <v>5249.325895451409</v>
      </c>
      <c r="P12" s="155">
        <v>4750.059169348053</v>
      </c>
      <c r="Q12" s="155">
        <v>4830.0715644770735</v>
      </c>
      <c r="R12" s="155">
        <v>5461.898627570509</v>
      </c>
      <c r="S12" s="155">
        <v>5392.2957842094675</v>
      </c>
      <c r="T12" s="155">
        <v>5416.188877460468</v>
      </c>
      <c r="U12" s="155">
        <v>5046.728024116237</v>
      </c>
      <c r="V12" s="155">
        <v>5036.20376959307</v>
      </c>
      <c r="W12" s="155">
        <v>4827.489801414018</v>
      </c>
      <c r="X12" s="155">
        <v>4567.547360398869</v>
      </c>
      <c r="Y12" s="155">
        <v>3619.8679200017323</v>
      </c>
      <c r="Z12" s="155">
        <v>4285.8196038100905</v>
      </c>
      <c r="AA12" s="155">
        <v>3378.644953828074</v>
      </c>
      <c r="AB12" s="155">
        <v>2991.7410781122217</v>
      </c>
      <c r="AC12" s="155">
        <v>2727.5443999999998</v>
      </c>
      <c r="AD12" s="155">
        <v>3433.3459467525827</v>
      </c>
      <c r="AE12" s="155">
        <v>14913.982539081739</v>
      </c>
      <c r="AF12" s="156">
        <v>177109.95530176724</v>
      </c>
    </row>
    <row r="13" spans="1:32" s="149" customFormat="1" ht="27" customHeight="1" thickBot="1">
      <c r="A13" s="164" t="s">
        <v>33</v>
      </c>
      <c r="B13" s="165"/>
      <c r="C13" s="166">
        <v>22146.423038022196</v>
      </c>
      <c r="D13" s="166">
        <v>12087.197162980667</v>
      </c>
      <c r="E13" s="166">
        <v>36838.227683322875</v>
      </c>
      <c r="F13" s="166">
        <v>93629.56287635723</v>
      </c>
      <c r="G13" s="166">
        <v>93458.18093396496</v>
      </c>
      <c r="H13" s="166">
        <v>10411.8198267911</v>
      </c>
      <c r="I13" s="166">
        <v>10125.516472682793</v>
      </c>
      <c r="J13" s="166">
        <v>10490.852050584723</v>
      </c>
      <c r="K13" s="166">
        <v>11553.50249277828</v>
      </c>
      <c r="L13" s="166">
        <v>11538.873035381182</v>
      </c>
      <c r="M13" s="166">
        <v>15172.136156293773</v>
      </c>
      <c r="N13" s="166">
        <v>14889.96643942588</v>
      </c>
      <c r="O13" s="166">
        <v>12433.138100618635</v>
      </c>
      <c r="P13" s="166">
        <v>12213.180445277048</v>
      </c>
      <c r="Q13" s="166">
        <v>12208.576071958776</v>
      </c>
      <c r="R13" s="166">
        <v>13827.628176415052</v>
      </c>
      <c r="S13" s="166">
        <v>13099.041506004352</v>
      </c>
      <c r="T13" s="166">
        <v>13353.287967100836</v>
      </c>
      <c r="U13" s="166">
        <v>12867.903907401564</v>
      </c>
      <c r="V13" s="166">
        <v>12298.565614524065</v>
      </c>
      <c r="W13" s="166">
        <v>11914.715574919623</v>
      </c>
      <c r="X13" s="166">
        <v>10485.93610492811</v>
      </c>
      <c r="Y13" s="166">
        <v>8907.621350308382</v>
      </c>
      <c r="Z13" s="166">
        <v>9127.64831767555</v>
      </c>
      <c r="AA13" s="166">
        <v>8340.806642258529</v>
      </c>
      <c r="AB13" s="166">
        <v>8208.17430282668</v>
      </c>
      <c r="AC13" s="166">
        <v>7340.8857</v>
      </c>
      <c r="AD13" s="166">
        <v>9128.847390321655</v>
      </c>
      <c r="AE13" s="166">
        <v>31488.431802467</v>
      </c>
      <c r="AF13" s="167">
        <v>549586.6471435915</v>
      </c>
    </row>
    <row r="14" spans="1:32" ht="13.5" customHeight="1">
      <c r="A14" s="3"/>
      <c r="AF14" s="2"/>
    </row>
    <row r="15" spans="1:32" ht="13.5" customHeight="1">
      <c r="A15" s="3"/>
      <c r="AF15" s="2"/>
    </row>
  </sheetData>
  <sheetProtection/>
  <mergeCells count="2">
    <mergeCell ref="A5:A8"/>
    <mergeCell ref="A9:A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2012-10-01T02:53:34Z</cp:lastPrinted>
  <dcterms:created xsi:type="dcterms:W3CDTF">2011-10-13T09:14:40Z</dcterms:created>
  <dcterms:modified xsi:type="dcterms:W3CDTF">2014-03-18T09:00:21Z</dcterms:modified>
  <cp:category/>
  <cp:version/>
  <cp:contentType/>
  <cp:contentStatus/>
</cp:coreProperties>
</file>